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aveExternalLinkValues="0" codeName="ThisWorkbook"/>
  <mc:AlternateContent xmlns:mc="http://schemas.openxmlformats.org/markup-compatibility/2006">
    <mc:Choice Requires="x15">
      <x15ac:absPath xmlns:x15ac="http://schemas.microsoft.com/office/spreadsheetml/2010/11/ac" url="C:\Users\Korisnik529\Desktop\ŽUPANIJA\PLANIRANJE\2018\FP 2018\"/>
    </mc:Choice>
  </mc:AlternateContent>
  <xr:revisionPtr revIDLastSave="0" documentId="8_{8EE04E21-9481-4BCB-A803-401EC421CBAF}" xr6:coauthVersionLast="40" xr6:coauthVersionMax="40" xr10:uidLastSave="{00000000-0000-0000-0000-000000000000}"/>
  <bookViews>
    <workbookView xWindow="-120" yWindow="-120" windowWidth="19440" windowHeight="15000" firstSheet="1" activeTab="4"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O3" i="3"/>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G129" i="37" s="1"/>
  <c r="B130" i="37"/>
  <c r="C130" i="37"/>
  <c r="D130" i="37"/>
  <c r="G130" i="37"/>
  <c r="B131" i="37"/>
  <c r="B132" i="37"/>
  <c r="B133" i="37"/>
  <c r="C133" i="37"/>
  <c r="D133" i="37"/>
  <c r="G133" i="37" s="1"/>
  <c r="B134" i="37"/>
  <c r="C134" i="37"/>
  <c r="D134" i="37"/>
  <c r="G134" i="37" s="1"/>
  <c r="B135" i="37"/>
  <c r="C135" i="37"/>
  <c r="D135" i="37"/>
  <c r="G135" i="37" s="1"/>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G176" i="37" s="1"/>
  <c r="B177" i="37"/>
  <c r="C177" i="37"/>
  <c r="D177" i="37"/>
  <c r="G177" i="37" s="1"/>
  <c r="B178" i="37"/>
  <c r="C178" i="37"/>
  <c r="D178" i="37"/>
  <c r="G178" i="37" s="1"/>
  <c r="B179" i="37"/>
  <c r="C179" i="37"/>
  <c r="D179" i="37"/>
  <c r="G179" i="37" s="1"/>
  <c r="B180" i="37"/>
  <c r="C180" i="37"/>
  <c r="H180" i="37" s="1"/>
  <c r="D180" i="37"/>
  <c r="G180" i="37"/>
  <c r="B181" i="37"/>
  <c r="C181" i="37"/>
  <c r="D181" i="37"/>
  <c r="G181" i="37" s="1"/>
  <c r="B182" i="37"/>
  <c r="C182" i="37"/>
  <c r="D182" i="37"/>
  <c r="G182" i="37" s="1"/>
  <c r="B183" i="37"/>
  <c r="C183" i="37"/>
  <c r="D183" i="37"/>
  <c r="G183" i="37" s="1"/>
  <c r="B184" i="37"/>
  <c r="C184" i="37"/>
  <c r="D184" i="37"/>
  <c r="G184" i="37" s="1"/>
  <c r="B185" i="37"/>
  <c r="C185" i="37"/>
  <c r="D185" i="37"/>
  <c r="G185" i="37" s="1"/>
  <c r="B186" i="37"/>
  <c r="B187" i="37"/>
  <c r="C187" i="37"/>
  <c r="D187" i="37"/>
  <c r="B188" i="37"/>
  <c r="C188" i="37"/>
  <c r="D188" i="37"/>
  <c r="G188" i="37" s="1"/>
  <c r="B189" i="37"/>
  <c r="C189" i="37"/>
  <c r="D189" i="37"/>
  <c r="G189" i="37" s="1"/>
  <c r="B190" i="37"/>
  <c r="C190" i="37"/>
  <c r="D190" i="37"/>
  <c r="G190" i="37" s="1"/>
  <c r="B191" i="37"/>
  <c r="C191" i="37"/>
  <c r="D191" i="37"/>
  <c r="G191" i="37" s="1"/>
  <c r="B192" i="37"/>
  <c r="C192" i="37"/>
  <c r="D192" i="37"/>
  <c r="G192" i="37"/>
  <c r="B193" i="37"/>
  <c r="C193" i="37"/>
  <c r="D193" i="37"/>
  <c r="G193" i="37" s="1"/>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s="1"/>
  <c r="B210" i="37"/>
  <c r="C210" i="37"/>
  <c r="D210" i="37"/>
  <c r="G210" i="37"/>
  <c r="B211" i="37"/>
  <c r="C211" i="37"/>
  <c r="D211" i="37"/>
  <c r="G211" i="37" s="1"/>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G220" i="37"/>
  <c r="B221" i="37"/>
  <c r="C221" i="37"/>
  <c r="D221" i="37"/>
  <c r="G221" i="37"/>
  <c r="B222" i="37"/>
  <c r="B223" i="37"/>
  <c r="B224" i="37"/>
  <c r="C224" i="37"/>
  <c r="D224" i="37"/>
  <c r="G224" i="37"/>
  <c r="B225" i="37"/>
  <c r="C225" i="37"/>
  <c r="D225" i="37"/>
  <c r="G225" i="37"/>
  <c r="B226" i="37"/>
  <c r="B227" i="37"/>
  <c r="G227" i="37" s="1"/>
  <c r="C227" i="37"/>
  <c r="D227" i="37"/>
  <c r="B228" i="37"/>
  <c r="G228" i="37" s="1"/>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H286" i="37" s="1"/>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H395" i="37" s="1"/>
  <c r="B396" i="37"/>
  <c r="G396" i="37" s="1"/>
  <c r="C396" i="37"/>
  <c r="D396" i="37"/>
  <c r="B397" i="37"/>
  <c r="G397" i="37" s="1"/>
  <c r="C397" i="37"/>
  <c r="D397" i="37"/>
  <c r="B398" i="37"/>
  <c r="G398" i="37" s="1"/>
  <c r="C398" i="37"/>
  <c r="D398" i="37"/>
  <c r="B399" i="37"/>
  <c r="B400" i="37"/>
  <c r="B401" i="37"/>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B562" i="37"/>
  <c r="B563" i="37"/>
  <c r="C563" i="37"/>
  <c r="D563" i="37"/>
  <c r="G563" i="37"/>
  <c r="B564" i="37"/>
  <c r="C564" i="37"/>
  <c r="D564" i="37"/>
  <c r="G564" i="37"/>
  <c r="B565" i="37"/>
  <c r="B566" i="37"/>
  <c r="G566" i="37" s="1"/>
  <c r="C566" i="37"/>
  <c r="D566" i="37"/>
  <c r="B567" i="37"/>
  <c r="G567" i="37" s="1"/>
  <c r="C567" i="37"/>
  <c r="D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C628" i="37"/>
  <c r="D628" i="37"/>
  <c r="B629" i="37"/>
  <c r="G629" i="37" s="1"/>
  <c r="C629" i="37"/>
  <c r="D629" i="37"/>
  <c r="B630" i="37"/>
  <c r="B631" i="37"/>
  <c r="B632" i="37"/>
  <c r="B633" i="37"/>
  <c r="B634" i="37"/>
  <c r="B635" i="37"/>
  <c r="B636" i="37"/>
  <c r="B637" i="37"/>
  <c r="B638" i="37"/>
  <c r="G638" i="37" s="1"/>
  <c r="C638" i="37"/>
  <c r="D638" i="37"/>
  <c r="B639" i="37"/>
  <c r="C639" i="37"/>
  <c r="D639" i="37"/>
  <c r="H639" i="37" s="1"/>
  <c r="B640" i="37"/>
  <c r="C640" i="37"/>
  <c r="D640" i="37"/>
  <c r="B641" i="37"/>
  <c r="C641" i="37"/>
  <c r="D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s="1"/>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s="1"/>
  <c r="B688" i="37"/>
  <c r="C688" i="37"/>
  <c r="D688" i="37"/>
  <c r="G688" i="37"/>
  <c r="B689" i="37"/>
  <c r="C689" i="37"/>
  <c r="D689" i="37"/>
  <c r="G689" i="37" s="1"/>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s="1"/>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s="1"/>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s="1"/>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H981" i="37" s="1"/>
  <c r="B982" i="37"/>
  <c r="C982" i="37"/>
  <c r="D982" i="37"/>
  <c r="B983" i="37"/>
  <c r="B984" i="37"/>
  <c r="B985" i="37"/>
  <c r="C985" i="37"/>
  <c r="D985" i="37"/>
  <c r="B986" i="37"/>
  <c r="C986" i="37"/>
  <c r="D986" i="37"/>
  <c r="B987" i="37"/>
  <c r="C987" i="37"/>
  <c r="D987" i="37"/>
  <c r="B988" i="37"/>
  <c r="C988" i="37"/>
  <c r="D988" i="37"/>
  <c r="B989" i="37"/>
  <c r="C989" i="37"/>
  <c r="D989" i="37"/>
  <c r="H989" i="37" s="1"/>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s="1"/>
  <c r="B1002" i="37"/>
  <c r="C1002" i="37"/>
  <c r="D1002" i="37"/>
  <c r="G1002" i="37"/>
  <c r="B1003" i="37"/>
  <c r="C1003" i="37"/>
  <c r="D1003" i="37"/>
  <c r="G1003" i="37"/>
  <c r="B1004" i="37"/>
  <c r="C1004" i="37"/>
  <c r="D1004" i="37"/>
  <c r="G1004" i="37"/>
  <c r="B1005" i="37"/>
  <c r="C1005" i="37"/>
  <c r="D1005" i="37"/>
  <c r="G1005" i="37" s="1"/>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H1018" i="37" s="1"/>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H1025" i="37" s="1"/>
  <c r="D1025" i="37"/>
  <c r="G1025" i="37"/>
  <c r="B1026" i="37"/>
  <c r="C1026" i="37"/>
  <c r="D1026" i="37"/>
  <c r="G1026" i="37" s="1"/>
  <c r="B1027" i="37"/>
  <c r="B1028" i="37"/>
  <c r="C1028" i="37"/>
  <c r="D1028" i="37"/>
  <c r="B1029" i="37"/>
  <c r="C1029" i="37"/>
  <c r="D1029" i="37"/>
  <c r="H1029" i="37" s="1"/>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H1043" i="37" s="1"/>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c r="B1138" i="37"/>
  <c r="B1139" i="37"/>
  <c r="B1140" i="37"/>
  <c r="B1141" i="37"/>
  <c r="C1141" i="37"/>
  <c r="D1141" i="37"/>
  <c r="H1141" i="37" s="1"/>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s="1"/>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H1210" i="37" s="1"/>
  <c r="B1211" i="37"/>
  <c r="C1211" i="37"/>
  <c r="D1211" i="37"/>
  <c r="B1212" i="37"/>
  <c r="B1213" i="37"/>
  <c r="C1213" i="37"/>
  <c r="D1213" i="37"/>
  <c r="G1213" i="37" s="1"/>
  <c r="B1214" i="37"/>
  <c r="C1214" i="37"/>
  <c r="D1214" i="37"/>
  <c r="G1214" i="37" s="1"/>
  <c r="B1215" i="37"/>
  <c r="C1215" i="37"/>
  <c r="D1215" i="37"/>
  <c r="G1215" i="37" s="1"/>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H1224" i="37" s="1"/>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C1401" i="37"/>
  <c r="D1401" i="37"/>
  <c r="B1402" i="37"/>
  <c r="C1402" i="37"/>
  <c r="D1402" i="37"/>
  <c r="B1403" i="37"/>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H1415" i="37" s="1"/>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B1484" i="37"/>
  <c r="C1484" i="37"/>
  <c r="H1484" i="37" s="1"/>
  <c r="B1485" i="37"/>
  <c r="C1485" i="37"/>
  <c r="G1485" i="37" s="1"/>
  <c r="B1486" i="37"/>
  <c r="B1487" i="37"/>
  <c r="C1487" i="37"/>
  <c r="B1488" i="37"/>
  <c r="B1489" i="37"/>
  <c r="C1489" i="37"/>
  <c r="G1489" i="37" s="1"/>
  <c r="B1490" i="37"/>
  <c r="C1490" i="37"/>
  <c r="B1491" i="37"/>
  <c r="C1491" i="37"/>
  <c r="H1491" i="37" s="1"/>
  <c r="B1492" i="37"/>
  <c r="G1492" i="37" s="1"/>
  <c r="C1492" i="37"/>
  <c r="H1492" i="37" s="1"/>
  <c r="B1493" i="37"/>
  <c r="C1493" i="37"/>
  <c r="G1493" i="37" s="1"/>
  <c r="B1494" i="37"/>
  <c r="C1494" i="37"/>
  <c r="G1494" i="37" s="1"/>
  <c r="B1495" i="37"/>
  <c r="C1495" i="37"/>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C1547" i="37"/>
  <c r="H1547" i="37" s="1"/>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Q3" i="3"/>
  <c r="H1559" i="37"/>
  <c r="H1553" i="37"/>
  <c r="H1549" i="37"/>
  <c r="H1545" i="37"/>
  <c r="H1543" i="37"/>
  <c r="H1537" i="37"/>
  <c r="H1533" i="37"/>
  <c r="H1529" i="37"/>
  <c r="H1527" i="37"/>
  <c r="H1525" i="37"/>
  <c r="H1523" i="37"/>
  <c r="H1513" i="37"/>
  <c r="H1509" i="37"/>
  <c r="H1507" i="37"/>
  <c r="H1501" i="37"/>
  <c r="H1499" i="37"/>
  <c r="H1495" i="37"/>
  <c r="H1493" i="37"/>
  <c r="H1489" i="37"/>
  <c r="H1487" i="37"/>
  <c r="H1485" i="37"/>
  <c r="H1483" i="37"/>
  <c r="H1481" i="37"/>
  <c r="H1477" i="37"/>
  <c r="H1475" i="37"/>
  <c r="H1473" i="37"/>
  <c r="H1467" i="37"/>
  <c r="H1465" i="37"/>
  <c r="H1447" i="37"/>
  <c r="H1445" i="37"/>
  <c r="H1444" i="37"/>
  <c r="H1443" i="37"/>
  <c r="H1440" i="37"/>
  <c r="H1439" i="37"/>
  <c r="H1438" i="37"/>
  <c r="H1437" i="37"/>
  <c r="H1436" i="37"/>
  <c r="H1435" i="37"/>
  <c r="H1434" i="37"/>
  <c r="H1432" i="37"/>
  <c r="I1432" i="37" s="1"/>
  <c r="H1431" i="37"/>
  <c r="H1430" i="37"/>
  <c r="I1430" i="37"/>
  <c r="H1429" i="37"/>
  <c r="H1428" i="37"/>
  <c r="I1428" i="37" s="1"/>
  <c r="H1427" i="37"/>
  <c r="H1422" i="37"/>
  <c r="H1421" i="37"/>
  <c r="H1420" i="37"/>
  <c r="H1419" i="37"/>
  <c r="H1418" i="37"/>
  <c r="H1417" i="37"/>
  <c r="H1416"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6" i="37"/>
  <c r="H1213" i="37"/>
  <c r="H1211" i="37"/>
  <c r="H1209" i="37"/>
  <c r="H1207" i="37"/>
  <c r="H1206" i="37"/>
  <c r="H1205" i="37"/>
  <c r="H1203"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0" i="37"/>
  <c r="H1149" i="37"/>
  <c r="H1148" i="37"/>
  <c r="H1147" i="37"/>
  <c r="H1146" i="37"/>
  <c r="H1145" i="37"/>
  <c r="H1144" i="37"/>
  <c r="H1142"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2" i="37"/>
  <c r="H1038" i="37"/>
  <c r="H1037" i="37"/>
  <c r="H1036" i="37"/>
  <c r="H1035" i="37"/>
  <c r="H1033" i="37"/>
  <c r="H1032" i="37"/>
  <c r="H1031" i="37"/>
  <c r="H1030" i="37"/>
  <c r="H1028" i="37"/>
  <c r="H1026" i="37"/>
  <c r="H1024" i="37"/>
  <c r="H1022" i="37"/>
  <c r="H1021" i="37"/>
  <c r="H1020" i="37"/>
  <c r="H1019" i="37"/>
  <c r="H1017" i="37"/>
  <c r="H1015" i="37"/>
  <c r="H1014" i="37"/>
  <c r="H1013" i="37"/>
  <c r="H1011" i="37"/>
  <c r="H1010" i="37"/>
  <c r="H1009" i="37"/>
  <c r="H1008" i="37"/>
  <c r="H1007" i="37"/>
  <c r="H1004" i="37"/>
  <c r="H1003" i="37"/>
  <c r="H1002" i="37"/>
  <c r="H999" i="37"/>
  <c r="H998" i="37"/>
  <c r="H997" i="37"/>
  <c r="H995" i="37"/>
  <c r="H994" i="37"/>
  <c r="H993" i="37"/>
  <c r="H991" i="37"/>
  <c r="H988" i="37"/>
  <c r="H987" i="37"/>
  <c r="H986"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398" i="37"/>
  <c r="H397" i="37"/>
  <c r="H396"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1" i="37"/>
  <c r="H179"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H33" i="3"/>
  <c r="E33" i="3" s="1"/>
  <c r="B33" i="3" s="1"/>
  <c r="G34" i="3"/>
  <c r="H34" i="3"/>
  <c r="E34" i="3" s="1"/>
  <c r="B34" i="3" s="1"/>
  <c r="G35" i="3"/>
  <c r="E35" i="3" s="1"/>
  <c r="H35" i="3"/>
  <c r="G36" i="3"/>
  <c r="H36" i="3"/>
  <c r="G37" i="3"/>
  <c r="H37" i="3"/>
  <c r="E37" i="3"/>
  <c r="B37" i="3" s="1"/>
  <c r="G38" i="3"/>
  <c r="H38" i="3"/>
  <c r="E38" i="3" s="1"/>
  <c r="B38" i="3" s="1"/>
  <c r="G39" i="3"/>
  <c r="H39" i="3"/>
  <c r="G40" i="3"/>
  <c r="H40" i="3"/>
  <c r="G41" i="3"/>
  <c r="H41" i="3"/>
  <c r="E41" i="3" s="1"/>
  <c r="B41" i="3" s="1"/>
  <c r="G42" i="3"/>
  <c r="H42" i="3"/>
  <c r="G43" i="3"/>
  <c r="H43" i="3"/>
  <c r="G44" i="3"/>
  <c r="H44" i="3"/>
  <c r="G45" i="3"/>
  <c r="H45" i="3"/>
  <c r="E45" i="3" s="1"/>
  <c r="B45" i="3" s="1"/>
  <c r="G46" i="3"/>
  <c r="H46" i="3"/>
  <c r="G47" i="3"/>
  <c r="H47" i="3"/>
  <c r="G48" i="3"/>
  <c r="H48" i="3"/>
  <c r="G49" i="3"/>
  <c r="H49" i="3"/>
  <c r="E49" i="3"/>
  <c r="B49" i="3" s="1"/>
  <c r="G50" i="3"/>
  <c r="H50" i="3"/>
  <c r="E50" i="3" s="1"/>
  <c r="B50" i="3" s="1"/>
  <c r="G51" i="3"/>
  <c r="E51" i="3" s="1"/>
  <c r="H51" i="3"/>
  <c r="G52" i="3"/>
  <c r="H52" i="3"/>
  <c r="G53" i="3"/>
  <c r="H53" i="3"/>
  <c r="E53" i="3"/>
  <c r="B53" i="3" s="1"/>
  <c r="G54" i="3"/>
  <c r="H54" i="3"/>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s="1"/>
  <c r="B65" i="3" s="1"/>
  <c r="G66" i="3"/>
  <c r="H66" i="3"/>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G166" i="3"/>
  <c r="E166" i="3" s="1"/>
  <c r="B166" i="3" s="1"/>
  <c r="G212" i="3"/>
  <c r="H212" i="3"/>
  <c r="G260" i="3"/>
  <c r="H260" i="3"/>
  <c r="E260" i="3"/>
  <c r="G263" i="3"/>
  <c r="H263" i="3"/>
  <c r="G264" i="3"/>
  <c r="H264" i="3"/>
  <c r="E264" i="3"/>
  <c r="B264" i="3" s="1"/>
  <c r="G265" i="3"/>
  <c r="H265" i="3"/>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9" i="3"/>
  <c r="F287" i="3"/>
  <c r="F286" i="3"/>
  <c r="F285" i="3"/>
  <c r="F284" i="3"/>
  <c r="F283" i="3"/>
  <c r="B283" i="3" s="1"/>
  <c r="F282" i="3"/>
  <c r="F281" i="3"/>
  <c r="F280" i="3"/>
  <c r="B280" i="3" s="1"/>
  <c r="F279" i="3"/>
  <c r="F278" i="3"/>
  <c r="F277" i="3"/>
  <c r="F276" i="3"/>
  <c r="F275" i="3"/>
  <c r="B275" i="3" s="1"/>
  <c r="F274" i="3"/>
  <c r="B274" i="3" s="1"/>
  <c r="F273" i="3"/>
  <c r="F272" i="3"/>
  <c r="B272" i="3" s="1"/>
  <c r="F271" i="3"/>
  <c r="F270" i="3"/>
  <c r="F269" i="3"/>
  <c r="F268" i="3"/>
  <c r="F267" i="3"/>
  <c r="F266" i="3"/>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L208" i="3"/>
  <c r="F208" i="3" s="1"/>
  <c r="B208" i="3" s="1"/>
  <c r="L207" i="3"/>
  <c r="M207" i="3"/>
  <c r="L206" i="3"/>
  <c r="M206" i="3"/>
  <c r="L205" i="3"/>
  <c r="M205" i="3"/>
  <c r="L204" i="3"/>
  <c r="M204" i="3"/>
  <c r="F204" i="3" s="1"/>
  <c r="B204" i="3" s="1"/>
  <c r="L203" i="3"/>
  <c r="M203" i="3"/>
  <c r="L202" i="3"/>
  <c r="M202" i="3"/>
  <c r="L201" i="3"/>
  <c r="M201" i="3"/>
  <c r="L200" i="3"/>
  <c r="M200" i="3"/>
  <c r="F200" i="3"/>
  <c r="B200" i="3" s="1"/>
  <c r="L199" i="3"/>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35" i="3"/>
  <c r="B28" i="3"/>
  <c r="L7" i="3"/>
  <c r="F7" i="3" s="1"/>
  <c r="F4" i="3" s="1"/>
  <c r="F261" i="3"/>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H1214" i="37" l="1"/>
  <c r="H1215" i="37"/>
  <c r="E235" i="27"/>
  <c r="D1200" i="37" s="1"/>
  <c r="F247" i="27"/>
  <c r="G1209" i="37"/>
  <c r="F231" i="27"/>
  <c r="H1198" i="37"/>
  <c r="G1206" i="37"/>
  <c r="G1198" i="37"/>
  <c r="H1151" i="37"/>
  <c r="H1005" i="37"/>
  <c r="H1001" i="37"/>
  <c r="G1253" i="37"/>
  <c r="G1251" i="37"/>
  <c r="H1251" i="37"/>
  <c r="E265" i="3"/>
  <c r="B265" i="3" s="1"/>
  <c r="G1211" i="37"/>
  <c r="G1210" i="37"/>
  <c r="F236" i="27"/>
  <c r="G1056" i="37"/>
  <c r="F76" i="27"/>
  <c r="F58" i="27"/>
  <c r="G994" i="37"/>
  <c r="D18" i="27"/>
  <c r="C983" i="37" s="1"/>
  <c r="H714" i="37"/>
  <c r="F209" i="3"/>
  <c r="B209" i="3" s="1"/>
  <c r="E47" i="3"/>
  <c r="B47" i="3" s="1"/>
  <c r="E39" i="3"/>
  <c r="B39" i="3" s="1"/>
  <c r="H666" i="37"/>
  <c r="H1517" i="37"/>
  <c r="G1547" i="37"/>
  <c r="G1491" i="37"/>
  <c r="D13" i="30"/>
  <c r="C1469" i="37" s="1"/>
  <c r="H1469" i="37" s="1"/>
  <c r="H401" i="37"/>
  <c r="F185" i="1"/>
  <c r="H178" i="37"/>
  <c r="H182" i="37"/>
  <c r="E43" i="3"/>
  <c r="B43" i="3" s="1"/>
  <c r="F122" i="1"/>
  <c r="E31" i="3"/>
  <c r="B31" i="3" s="1"/>
  <c r="E66" i="3"/>
  <c r="B66" i="3" s="1"/>
  <c r="E46" i="3"/>
  <c r="B46" i="3" s="1"/>
  <c r="G641" i="37"/>
  <c r="G640" i="37"/>
  <c r="G639" i="37"/>
  <c r="G628" i="37"/>
  <c r="G597" i="37"/>
  <c r="G401" i="37"/>
  <c r="F405" i="1"/>
  <c r="G395" i="37"/>
  <c r="G286" i="37"/>
  <c r="G285" i="37"/>
  <c r="F264" i="1"/>
  <c r="G256" i="37"/>
  <c r="G255" i="37"/>
  <c r="D204" i="1"/>
  <c r="C194" i="37" s="1"/>
  <c r="E54" i="3"/>
  <c r="B54" i="3" s="1"/>
  <c r="F205" i="3"/>
  <c r="B205" i="3" s="1"/>
  <c r="E42" i="3"/>
  <c r="B42" i="3" s="1"/>
  <c r="D160" i="1"/>
  <c r="K20" i="37"/>
  <c r="H173" i="3"/>
  <c r="F201" i="3"/>
  <c r="B201" i="3" s="1"/>
  <c r="E30" i="3"/>
  <c r="B30" i="3" s="1"/>
  <c r="F421" i="1"/>
  <c r="E314" i="1"/>
  <c r="D303" i="37" s="1"/>
  <c r="E141" i="1"/>
  <c r="D131" i="37" s="1"/>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D1140" i="37" s="1"/>
  <c r="F195" i="27"/>
  <c r="F239" i="27"/>
  <c r="D13" i="33"/>
  <c r="C1425" i="37" s="1"/>
  <c r="D136" i="36"/>
  <c r="C1411" i="37" s="1"/>
  <c r="E96" i="36"/>
  <c r="D1371" i="37" s="1"/>
  <c r="D96" i="36"/>
  <c r="E42" i="36"/>
  <c r="D1317" i="37" s="1"/>
  <c r="D42" i="36"/>
  <c r="E12" i="36"/>
  <c r="D12" i="36"/>
  <c r="C1287" i="37" s="1"/>
  <c r="D30" i="30"/>
  <c r="C1486" i="37" s="1"/>
  <c r="G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B276" i="3"/>
  <c r="B270" i="3"/>
  <c r="B268" i="3"/>
  <c r="E263" i="3"/>
  <c r="B263" i="3" s="1"/>
  <c r="G1561" i="37"/>
  <c r="H1561" i="37"/>
  <c r="G1557" i="37"/>
  <c r="G1497" i="37"/>
  <c r="G1444" i="37"/>
  <c r="I1444" i="37" s="1"/>
  <c r="G1440" i="37"/>
  <c r="I1440" i="37" s="1"/>
  <c r="G1438" i="37"/>
  <c r="I1438" i="37" s="1"/>
  <c r="G1436" i="37"/>
  <c r="I1436" i="37" s="1"/>
  <c r="G1434" i="37"/>
  <c r="I1434" i="37" s="1"/>
  <c r="I1431" i="37"/>
  <c r="I1429" i="37"/>
  <c r="I1427" i="37"/>
  <c r="G1402" i="37"/>
  <c r="H328" i="37"/>
  <c r="H304" i="37"/>
  <c r="H76" i="37"/>
  <c r="H19" i="37"/>
  <c r="G223" i="37"/>
  <c r="H1389" i="37"/>
  <c r="G1389" i="37"/>
  <c r="H1295" i="37"/>
  <c r="I7" i="3"/>
  <c r="G5" i="3"/>
  <c r="E5" i="3" s="1"/>
  <c r="B5" i="3" s="1"/>
  <c r="G1443" i="37"/>
  <c r="G1439" i="37"/>
  <c r="I1439" i="37" s="1"/>
  <c r="G1437" i="37"/>
  <c r="I1437" i="37" s="1"/>
  <c r="G1435" i="37"/>
  <c r="I1435" i="37" s="1"/>
  <c r="G1403" i="37"/>
  <c r="G140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82" i="37"/>
  <c r="G1080" i="37"/>
  <c r="G1078" i="37"/>
  <c r="G1032" i="37"/>
  <c r="G1030" i="37"/>
  <c r="G1028" i="37"/>
  <c r="G1010" i="37"/>
  <c r="G1008" i="37"/>
  <c r="G989" i="37"/>
  <c r="G987" i="37"/>
  <c r="G985" i="37"/>
  <c r="G981" i="37"/>
  <c r="G1362" i="37"/>
  <c r="G1360" i="37"/>
  <c r="G1358" i="37"/>
  <c r="G1334" i="37"/>
  <c r="G1330" i="37"/>
  <c r="G1328" i="37"/>
  <c r="G1326" i="37"/>
  <c r="G1315" i="37"/>
  <c r="G1313" i="37"/>
  <c r="G1311" i="37"/>
  <c r="G1294" i="37"/>
  <c r="G1290" i="37"/>
  <c r="G1081" i="37"/>
  <c r="G1079" i="37"/>
  <c r="G1077" i="37"/>
  <c r="G1033" i="37"/>
  <c r="G1031" i="37"/>
  <c r="G1029" i="37"/>
  <c r="G1011" i="37"/>
  <c r="G1009" i="37"/>
  <c r="G1007" i="37"/>
  <c r="G988" i="37"/>
  <c r="G986" i="37"/>
  <c r="G982" i="37"/>
  <c r="G980" i="37"/>
  <c r="G1072" i="37"/>
  <c r="G1068" i="37"/>
  <c r="G1064" i="37"/>
  <c r="G1060" i="37"/>
  <c r="G1055" i="37"/>
  <c r="G1053" i="37"/>
  <c r="G1051" i="37"/>
  <c r="G1047" i="37"/>
  <c r="G1045" i="37"/>
  <c r="G1043" i="37"/>
  <c r="G1022" i="37"/>
  <c r="G1020" i="37"/>
  <c r="G1018" i="37"/>
  <c r="G999" i="37"/>
  <c r="G997" i="37"/>
  <c r="G995" i="37"/>
  <c r="G993" i="37"/>
  <c r="G991" i="37"/>
  <c r="G583" i="37"/>
  <c r="G561" i="37"/>
  <c r="G552" i="37"/>
  <c r="G550" i="37"/>
  <c r="G548" i="37"/>
  <c r="G540" i="37"/>
  <c r="G538" i="37"/>
  <c r="G536" i="37"/>
  <c r="G528" i="37"/>
  <c r="G518" i="37"/>
  <c r="G512" i="37"/>
  <c r="G553" i="37"/>
  <c r="G551" i="37"/>
  <c r="G549" i="37"/>
  <c r="G547" i="37"/>
  <c r="G539" i="37"/>
  <c r="G537" i="37"/>
  <c r="G535" i="37"/>
  <c r="G527" i="37"/>
  <c r="G517" i="37"/>
  <c r="G511" i="37"/>
  <c r="G335" i="37"/>
  <c r="G333" i="37"/>
  <c r="G327" i="37"/>
  <c r="G325" i="37"/>
  <c r="G317" i="37"/>
  <c r="G315" i="37"/>
  <c r="G313" i="37"/>
  <c r="G311" i="37"/>
  <c r="G219" i="37"/>
  <c r="G207" i="37"/>
  <c r="G205" i="37"/>
  <c r="G203" i="37"/>
  <c r="G201" i="37"/>
  <c r="G187" i="37"/>
  <c r="G173" i="37"/>
  <c r="G171" i="37"/>
  <c r="G169" i="37"/>
  <c r="G165" i="37"/>
  <c r="G163" i="37"/>
  <c r="G159" i="37"/>
  <c r="G119" i="37"/>
  <c r="G117" i="37"/>
  <c r="G115" i="37"/>
  <c r="G113" i="37"/>
  <c r="G111"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3" i="27" s="1"/>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H284" i="3" l="1"/>
  <c r="F84" i="27"/>
  <c r="F18" i="27"/>
  <c r="D48" i="30"/>
  <c r="H1486" i="37"/>
  <c r="D47" i="30"/>
  <c r="C1503" i="37" s="1"/>
  <c r="G1469" i="37"/>
  <c r="F204" i="1"/>
  <c r="F160" i="1"/>
  <c r="F116" i="1"/>
  <c r="F85" i="1"/>
  <c r="E163" i="3"/>
  <c r="B163" i="3" s="1"/>
  <c r="H1104" i="37"/>
  <c r="C1317" i="37"/>
  <c r="F42" i="36"/>
  <c r="C1371" i="37"/>
  <c r="F96" i="36"/>
  <c r="C213" i="37"/>
  <c r="F223" i="1"/>
  <c r="C291" i="37"/>
  <c r="F302" i="1"/>
  <c r="I1448" i="37"/>
  <c r="I1451" i="37"/>
  <c r="I1455" i="37"/>
  <c r="I1461" i="37"/>
  <c r="I1464" i="37"/>
  <c r="E24" i="3"/>
  <c r="G1049" i="37"/>
  <c r="H635" i="37"/>
  <c r="H213" i="37"/>
  <c r="D1287" i="37"/>
  <c r="K47" i="42"/>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G150" i="37"/>
  <c r="H150" i="37"/>
  <c r="C222" i="37"/>
  <c r="F232" i="1"/>
  <c r="C1457" i="37"/>
  <c r="J54" i="42"/>
  <c r="G585" i="37"/>
  <c r="H585" i="37"/>
  <c r="G1168" i="37"/>
  <c r="H1168" i="37"/>
  <c r="E74" i="27"/>
  <c r="G616" i="37"/>
  <c r="H616" i="37"/>
  <c r="G291" i="3" l="1"/>
  <c r="E291" i="3" s="1"/>
  <c r="B291" i="3" s="1"/>
  <c r="H124" i="37"/>
  <c r="G124" i="37"/>
  <c r="G1287" i="37"/>
  <c r="H1287" i="37"/>
  <c r="G295" i="3"/>
  <c r="E295" i="3" s="1"/>
  <c r="B295" i="3" s="1"/>
  <c r="G1116" i="37"/>
  <c r="G1371" i="37"/>
  <c r="H1371" i="37"/>
  <c r="H1317" i="37"/>
  <c r="G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B25" i="42" l="1"/>
  <c r="L2" i="37" s="1"/>
  <c r="G157" i="3"/>
  <c r="E157" i="3" s="1"/>
  <c r="B157" i="3" s="1"/>
  <c r="J3" i="3"/>
  <c r="G637" i="37"/>
  <c r="H637" i="37"/>
  <c r="G636" i="37"/>
  <c r="H636" i="37"/>
  <c r="K2" i="37" l="1"/>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<sst xmlns="http://schemas.openxmlformats.org/spreadsheetml/2006/main" count="4757" uniqueCount="4301">
  <si>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</si>
  <si>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</si>
  <si>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</si>
  <si>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</si>
  <si>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</si>
  <si>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</si>
  <si>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</si>
  <si>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</si>
  <si>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</si>
  <si>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</si>
  <si>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</si>
  <si>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</si>
  <si>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</si>
  <si>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</si>
  <si>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</si>
  <si>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</si>
  <si>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</si>
  <si>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</si>
  <si>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</si>
  <si>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</si>
  <si>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</si>
  <si>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</si>
  <si>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</si>
  <si>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</si>
  <si>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</si>
  <si>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</si>
  <si>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</si>
  <si>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</si>
  <si>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</si>
  <si>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</si>
  <si>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</si>
  <si>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</si>
  <si>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</si>
  <si>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</si>
  <si>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</si>
  <si>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</si>
  <si>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</si>
  <si>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</si>
  <si>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</si>
  <si>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</si>
  <si>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</si>
  <si>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</si>
  <si>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</si>
  <si>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</si>
  <si>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</si>
  <si>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</si>
  <si>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</si>
  <si>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</si>
  <si>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</si>
  <si>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</si>
  <si>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</si>
  <si>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</si>
  <si>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</si>
  <si>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</si>
  <si>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</si>
  <si>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</si>
  <si>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</si>
  <si>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</si>
  <si>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</si>
  <si>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</si>
  <si>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</si>
  <si>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</si>
  <si>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</si>
  <si>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</si>
  <si>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</si>
  <si>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</si>
  <si>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</si>
  <si>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</si>
  <si>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</si>
  <si>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</si>
  <si>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</si>
  <si>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</si>
  <si>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</si>
  <si>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</si>
  <si>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</si>
  <si>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</si>
  <si>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</si>
  <si>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</si>
  <si>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</si>
  <si>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</si>
  <si>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</si>
  <si>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</si>
  <si>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</si>
  <si>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</si>
  <si>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</si>
  <si>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</si>
  <si>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</si>
  <si>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</si>
  <si>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</si>
  <si>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</si>
  <si>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</si>
  <si>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</si>
  <si>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</si>
  <si>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</si>
  <si>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</si>
  <si>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</si>
  <si>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</si>
  <si>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</si>
  <si>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</si>
  <si>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</si>
  <si>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</si>
  <si>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</si>
  <si>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</si>
  <si>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</si>
  <si>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</si>
  <si>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</si>
  <si>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</si>
  <si>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</si>
  <si>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</si>
  <si>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</si>
  <si>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</si>
  <si>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</si>
  <si>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</si>
  <si>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</si>
  <si>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</si>
  <si>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</si>
  <si>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</si>
  <si>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</si>
  <si>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</si>
  <si>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</si>
  <si>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</si>
  <si>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</si>
  <si>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</si>
  <si>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</si>
  <si>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</si>
  <si>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</si>
  <si>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</si>
  <si>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</si>
  <si>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</si>
  <si>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</si>
  <si>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</si>
  <si>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</si>
  <si>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</si>
  <si>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</si>
  <si>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</si>
  <si>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</si>
  <si>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</si>
  <si>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</si>
  <si>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</si>
  <si>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</si>
  <si>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</si>
  <si>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</si>
  <si>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</si>
  <si>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</si>
  <si>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</si>
  <si>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</si>
  <si>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</si>
  <si>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</si>
  <si>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</si>
  <si>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</si>
  <si>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</si>
  <si>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</si>
  <si>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</si>
  <si>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</si>
  <si>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</si>
  <si>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</si>
  <si>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</si>
  <si>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</si>
  <si>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</si>
  <si>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</si>
  <si>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</si>
  <si>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</si>
  <si>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</si>
  <si>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</si>
  <si>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</si>
  <si>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</si>
  <si>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</si>
  <si>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</si>
  <si>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</si>
  <si>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</si>
  <si>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</si>
  <si>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</si>
  <si>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</si>
  <si>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</si>
  <si>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</si>
  <si>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</si>
  <si>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</si>
  <si>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</si>
  <si>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</si>
  <si>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</si>
  <si>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</si>
  <si>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</si>
  <si>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</si>
  <si>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</si>
  <si>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</si>
  <si>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</si>
  <si>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</si>
  <si>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</si>
  <si>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</si>
  <si>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</si>
  <si>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</si>
  <si>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</si>
  <si>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</si>
  <si>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</si>
  <si>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</si>
  <si>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</si>
  <si>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</si>
  <si>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</si>
  <si>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</si>
  <si>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</si>
  <si>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</si>
  <si>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</si>
  <si>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</si>
  <si>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</si>
  <si>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</si>
  <si>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</si>
  <si>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</si>
  <si>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</si>
  <si>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</si>
  <si>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</si>
  <si>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</si>
  <si>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</si>
  <si>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</si>
  <si>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</si>
  <si>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</si>
  <si>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</si>
  <si>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</si>
  <si>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</si>
  <si>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</si>
  <si>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</si>
  <si>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</si>
  <si>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</si>
  <si>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</si>
  <si>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</si>
  <si>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</si>
  <si>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</si>
  <si>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</si>
  <si>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</si>
  <si>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</si>
  <si>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</si>
  <si>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</si>
  <si>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</si>
  <si>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</si>
  <si>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</si>
  <si>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</si>
  <si>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</si>
  <si>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</si>
  <si>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</si>
  <si>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</si>
  <si>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</si>
  <si>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</si>
  <si>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</si>
  <si>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</si>
  <si>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</si>
  <si>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</si>
  <si>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</si>
  <si>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</si>
  <si>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</si>
  <si>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</si>
  <si>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</si>
  <si>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</si>
  <si>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</si>
  <si>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</si>
  <si>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</si>
  <si>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</si>
  <si>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</si>
  <si>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</si>
  <si>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</si>
  <si>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</si>
  <si>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</si>
  <si>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</si>
  <si>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</si>
  <si>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</si>
  <si>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</si>
  <si>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</si>
  <si>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</si>
  <si>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</si>
  <si>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</si>
  <si>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</si>
  <si>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</si>
  <si>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</si>
  <si>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</si>
  <si>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</si>
  <si>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</si>
  <si>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</si>
  <si>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</si>
  <si>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</si>
  <si>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</si>
  <si>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</si>
  <si>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</si>
  <si>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</si>
  <si>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</si>
  <si>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</si>
  <si>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</si>
  <si>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</si>
  <si>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</si>
  <si>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</si>
  <si>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</si>
  <si>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</si>
  <si>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</si>
  <si>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</si>
  <si>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</si>
  <si>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</si>
  <si>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</si>
  <si>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</si>
  <si>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</si>
  <si>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</si>
  <si>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</si>
  <si>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</si>
  <si>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</si>
  <si>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</si>
  <si>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</si>
  <si>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</si>
  <si>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</si>
  <si>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</si>
  <si>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</si>
  <si>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</si>
  <si>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</si>
  <si>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</si>
  <si>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</si>
  <si>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</si>
  <si>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</si>
  <si>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</si>
  <si>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</si>
  <si>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</si>
  <si>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</si>
  <si>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</si>
  <si>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</si>
  <si>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</si>
  <si>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</si>
  <si>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</si>
  <si>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</si>
  <si>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</si>
  <si>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</si>
  <si>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</si>
  <si>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</si>
  <si>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</si>
  <si>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</si>
  <si>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</si>
  <si>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</si>
  <si>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</si>
  <si>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</si>
  <si>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</si>
  <si>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</si>
  <si>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</si>
  <si>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</si>
  <si>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</si>
  <si>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</si>
  <si>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</si>
  <si>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</si>
  <si>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</si>
  <si>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</si>
  <si>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</si>
  <si>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</si>
  <si>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</si>
  <si>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</si>
  <si>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</si>
  <si>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</si>
  <si>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</si>
  <si>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</si>
  <si>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</si>
  <si>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</si>
  <si>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</si>
  <si>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</si>
  <si>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</si>
  <si>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</si>
  <si>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</si>
  <si>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</si>
  <si>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</si>
  <si>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</si>
  <si>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</si>
  <si>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</si>
  <si>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</si>
  <si>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</si>
  <si>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</si>
  <si>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</si>
  <si>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</si>
  <si>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</si>
  <si>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</si>
  <si>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</si>
  <si>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</si>
  <si>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</si>
  <si>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</si>
  <si>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</si>
  <si>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</si>
  <si>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</si>
  <si>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</si>
  <si>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</si>
  <si>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</si>
  <si>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</si>
  <si>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</si>
  <si>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</si>
  <si>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</si>
  <si>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</si>
  <si>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</si>
  <si>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</si>
  <si>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</si>
  <si>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</si>
  <si>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</si>
  <si>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</si>
  <si>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</si>
  <si>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</si>
  <si>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</si>
  <si>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</si>
  <si>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</si>
  <si>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</si>
  <si>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</si>
  <si>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</si>
  <si>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</si>
  <si>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</si>
  <si>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</si>
  <si>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</si>
  <si>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</si>
  <si>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</si>
  <si>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</si>
  <si>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</si>
  <si>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</si>
  <si>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</si>
  <si>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</si>
  <si>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</si>
  <si>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</si>
  <si>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</si>
  <si>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</si>
  <si>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</si>
  <si>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</si>
  <si>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</si>
  <si>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</si>
  <si>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</si>
  <si>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</si>
  <si>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</si>
  <si>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</si>
  <si>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</si>
  <si>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</si>
  <si>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</si>
  <si>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</si>
  <si>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</si>
  <si>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</si>
  <si>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</si>
  <si>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</si>
  <si>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</si>
  <si>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</si>
  <si>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</si>
  <si>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</si>
  <si>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</si>
  <si>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</si>
  <si>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</si>
  <si>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</si>
  <si>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</si>
  <si>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</si>
  <si>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</si>
  <si>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</si>
  <si>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</si>
  <si>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</si>
  <si>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</si>
  <si>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</si>
  <si>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</si>
  <si>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</si>
  <si>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</si>
  <si>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</si>
  <si>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</si>
  <si>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</si>
  <si>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</si>
  <si>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</si>
  <si>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</si>
  <si>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</si>
  <si>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</si>
  <si>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</si>
  <si>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</si>
  <si>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</si>
  <si>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</si>
  <si>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</si>
  <si>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</si>
  <si>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</si>
  <si>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</si>
  <si>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</si>
  <si>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</si>
  <si>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</si>
  <si>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</si>
  <si>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</si>
  <si>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</si>
  <si>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</si>
  <si>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</si>
  <si>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</si>
  <si>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</si>
  <si>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</si>
  <si>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</si>
  <si>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</si>
  <si>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</si>
  <si>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</si>
  <si>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</si>
  <si>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</si>
  <si>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</si>
  <si>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</si>
  <si>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</si>
  <si>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</si>
  <si>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</si>
  <si>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</si>
  <si>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</si>
  <si>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</si>
  <si>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</si>
  <si>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</si>
  <si>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</si>
  <si>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</si>
  <si>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</si>
  <si>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</si>
  <si>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</si>
  <si>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</si>
  <si>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</si>
  <si>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</si>
  <si>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</si>
  <si>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</si>
  <si>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</si>
  <si>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</si>
  <si>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</si>
  <si>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</si>
  <si>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</si>
  <si>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</si>
  <si>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</si>
  <si>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</si>
  <si>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</si>
  <si>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</si>
  <si>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</si>
  <si>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</si>
  <si>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</si>
  <si>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</si>
  <si>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</si>
  <si>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</si>
  <si>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</si>
  <si>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</si>
  <si>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</si>
  <si>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</si>
  <si>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</si>
  <si>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</si>
  <si>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</si>
  <si>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</si>
  <si>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</si>
  <si>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</si>
  <si>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</si>
  <si>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</si>
  <si>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</si>
  <si>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</si>
  <si>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</si>
  <si>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</si>
  <si>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</si>
  <si>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</si>
  <si>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</si>
  <si>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</si>
  <si>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</si>
  <si>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</si>
  <si>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</si>
  <si>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</si>
  <si>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</si>
  <si>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</si>
  <si>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</si>
  <si>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</si>
  <si>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</si>
  <si>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</si>
  <si>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</si>
  <si>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</si>
  <si>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</si>
  <si>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</si>
  <si>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</si>
  <si>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</si>
  <si>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</si>
  <si>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</si>
  <si>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</si>
  <si>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</si>
  <si>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</si>
  <si>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</si>
  <si>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</si>
  <si>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</si>
  <si>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</si>
  <si>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</si>
  <si>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</si>
  <si>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</si>
  <si>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</si>
  <si>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</si>
  <si>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</si>
  <si>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</si>
  <si>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</si>
  <si>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</si>
  <si>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</si>
  <si>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</si>
  <si>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</si>
  <si>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</si>
  <si>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</si>
  <si>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</si>
  <si>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</si>
  <si>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</si>
  <si>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</si>
  <si>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</si>
  <si>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</si>
  <si>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</si>
  <si>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</si>
  <si>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</si>
  <si>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</si>
  <si>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</si>
  <si>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</si>
  <si>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</si>
  <si>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</si>
  <si>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</si>
  <si>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</si>
  <si>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</si>
  <si>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</si>
  <si>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</si>
  <si>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</si>
  <si>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</si>
  <si>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</si>
  <si>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</si>
  <si>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</si>
  <si>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</si>
  <si>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</si>
  <si>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</si>
  <si>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</si>
  <si>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</si>
  <si>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</si>
  <si>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</si>
  <si>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</si>
  <si>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</si>
  <si>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</si>
  <si>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</si>
  <si>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</si>
  <si>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</si>
  <si>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</si>
  <si>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</si>
  <si>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</si>
  <si>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</si>
  <si>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</si>
  <si>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</si>
  <si>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</si>
  <si>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</si>
  <si>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</si>
  <si>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</si>
  <si>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</si>
  <si>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</si>
  <si>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</si>
  <si>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</si>
  <si>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</si>
  <si>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</si>
  <si>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</si>
  <si>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</si>
  <si>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</si>
  <si>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</si>
  <si>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</si>
  <si>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</si>
  <si>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</si>
  <si>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</si>
  <si>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</si>
  <si>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</si>
  <si>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</si>
  <si>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</si>
  <si>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</si>
  <si>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</si>
  <si>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</si>
  <si>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</si>
  <si>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</si>
  <si>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</si>
  <si>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</si>
  <si>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</si>
  <si>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</si>
  <si>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</si>
  <si>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</si>
  <si>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</si>
  <si>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</si>
  <si>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</si>
  <si>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</si>
  <si>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</si>
  <si>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</si>
  <si>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</si>
  <si>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</si>
  <si>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</si>
  <si>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</si>
  <si>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</si>
  <si>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</si>
  <si>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</si>
  <si>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</si>
  <si>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</si>
  <si>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</si>
  <si>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</si>
  <si>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</si>
  <si>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</si>
  <si>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</si>
  <si>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</si>
  <si>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</si>
  <si>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</si>
  <si>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</si>
  <si>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</si>
  <si>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</si>
  <si>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</si>
  <si>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</si>
  <si>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</si>
  <si>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</si>
  <si>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</si>
  <si>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</si>
  <si>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</si>
  <si>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</si>
  <si>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</si>
  <si>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</si>
  <si>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</si>
  <si>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</si>
  <si>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</si>
  <si>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</si>
  <si>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</si>
  <si>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</si>
  <si>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</si>
  <si>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</si>
  <si>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</si>
  <si>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</si>
  <si>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</si>
  <si>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</si>
  <si>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</si>
  <si>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</si>
  <si>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</si>
  <si>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</si>
  <si>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</si>
  <si>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</si>
  <si>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</si>
  <si>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</si>
  <si>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</si>
  <si>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</si>
  <si>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</si>
  <si>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</si>
  <si>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</si>
  <si>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</si>
  <si>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</si>
  <si>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</si>
  <si>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</si>
  <si>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</si>
  <si>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</si>
  <si>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</si>
  <si>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</si>
  <si>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</si>
  <si>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</si>
  <si>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</si>
  <si>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</si>
  <si>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</si>
  <si>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</si>
  <si>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</si>
  <si>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</si>
  <si>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</si>
  <si>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</si>
  <si>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</si>
  <si>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</si>
  <si>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</si>
  <si>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</si>
  <si>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</si>
  <si>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</si>
  <si>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</si>
  <si>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</si>
  <si>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</si>
  <si>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</si>
  <si>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</si>
  <si>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</si>
  <si>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</si>
  <si>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</si>
  <si>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</si>
  <si>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</si>
  <si>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</si>
  <si>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</si>
  <si>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</si>
  <si>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</si>
  <si>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</si>
  <si>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</si>
  <si>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</si>
  <si>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</si>
  <si>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</si>
  <si>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</si>
  <si>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</si>
  <si>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</si>
  <si>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</si>
  <si>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</si>
  <si>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</si>
  <si>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</si>
  <si>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</si>
  <si>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</si>
  <si>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</si>
  <si>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</si>
  <si>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</si>
  <si>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</si>
  <si>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</si>
  <si>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</si>
  <si>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</si>
  <si>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</si>
  <si>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</si>
  <si>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</si>
  <si>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</si>
  <si>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</si>
  <si>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</si>
  <si>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</si>
  <si>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</si>
  <si>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</si>
  <si>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</si>
  <si>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</si>
  <si>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</si>
  <si>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</si>
  <si>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</si>
  <si>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</si>
  <si>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</si>
  <si>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</si>
  <si>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</si>
  <si>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</si>
  <si>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</si>
  <si>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</si>
  <si>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</si>
  <si>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</si>
  <si>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</si>
  <si>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</si>
  <si>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</si>
  <si>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</si>
  <si>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</si>
  <si>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</si>
  <si>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</si>
  <si>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</si>
  <si>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</si>
  <si>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</si>
  <si>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</si>
  <si>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</si>
  <si>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</si>
  <si>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</si>
  <si>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</si>
  <si>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</si>
  <si>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</si>
  <si>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</si>
  <si>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</si>
  <si>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</si>
  <si>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</si>
  <si>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</si>
  <si>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</si>
  <si>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</si>
  <si>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</si>
  <si>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</si>
  <si>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</si>
  <si>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</si>
  <si>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</si>
  <si>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</si>
  <si>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</si>
  <si>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</si>
  <si>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</si>
  <si>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</si>
  <si>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</si>
  <si>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</si>
  <si>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</si>
  <si>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</si>
  <si>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</si>
  <si>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</si>
  <si>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</si>
  <si>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</si>
  <si>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</si>
  <si>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</si>
  <si>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</si>
  <si>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</si>
  <si>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</si>
  <si>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</si>
  <si>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</si>
  <si>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</si>
  <si>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</si>
  <si>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</si>
  <si>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</si>
  <si>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</si>
  <si>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</si>
  <si>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</si>
  <si>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</si>
  <si>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</si>
  <si>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</si>
  <si>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</si>
  <si>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</si>
  <si>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</si>
  <si>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</si>
  <si>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</si>
  <si>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</si>
  <si>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</si>
  <si>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</si>
  <si>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</si>
  <si>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</si>
  <si>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</si>
  <si>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</si>
  <si>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</si>
  <si>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</si>
  <si>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</si>
  <si>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</si>
  <si>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</si>
  <si>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</si>
  <si>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</si>
  <si>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</si>
  <si>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</si>
  <si>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</si>
  <si>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</si>
  <si>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</si>
  <si>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</si>
  <si>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</si>
  <si>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</si>
  <si>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</si>
  <si>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</si>
  <si>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</si>
  <si>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</si>
  <si>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</si>
  <si>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</si>
  <si>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</si>
  <si>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</si>
  <si>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</si>
  <si>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</si>
  <si>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</si>
  <si>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</si>
  <si>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</si>
  <si>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</si>
  <si>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</si>
  <si>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</si>
  <si>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</si>
  <si>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</si>
  <si>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</si>
  <si>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</si>
  <si>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</si>
  <si>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</si>
  <si>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</si>
  <si>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</si>
  <si>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</si>
  <si>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</si>
  <si>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</si>
  <si>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</si>
  <si>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</si>
  <si>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</si>
  <si>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</si>
  <si>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</si>
  <si>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</si>
  <si>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</si>
  <si>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</si>
  <si>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</si>
  <si>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</si>
  <si>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</si>
  <si>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</si>
  <si>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</si>
  <si>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</si>
  <si>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</si>
  <si>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</si>
  <si>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</si>
  <si>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</si>
  <si>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</si>
  <si>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</si>
  <si>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</si>
  <si>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</si>
  <si>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</si>
  <si>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</si>
  <si>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</si>
  <si>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</si>
  <si>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</si>
  <si>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</si>
  <si>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</si>
  <si>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</si>
  <si>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</si>
  <si>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</si>
  <si>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</si>
  <si>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</si>
  <si>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</si>
  <si>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</si>
  <si>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</si>
  <si>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</si>
  <si>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</si>
  <si>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</si>
  <si>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</si>
  <si>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</si>
  <si>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</si>
  <si>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</si>
  <si>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</si>
  <si>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</si>
  <si>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</si>
  <si>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</si>
  <si>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</si>
  <si>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</si>
  <si>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</si>
  <si>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</si>
  <si>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</si>
  <si>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</si>
  <si>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</si>
  <si>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</si>
  <si>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</si>
  <si>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</si>
  <si>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</si>
  <si>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</si>
  <si>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</si>
  <si>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</si>
  <si>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</si>
  <si>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</si>
  <si>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</si>
  <si>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</si>
  <si>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</si>
  <si>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</si>
  <si>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</si>
  <si>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</si>
  <si>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</si>
  <si>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</si>
  <si>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</si>
  <si>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</si>
  <si>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</si>
  <si>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</si>
  <si>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</si>
  <si>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</si>
  <si>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</si>
  <si>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</si>
  <si>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</si>
  <si>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</si>
  <si>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</si>
  <si>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</si>
  <si>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</si>
  <si>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</si>
  <si>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</si>
  <si>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</si>
  <si>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</si>
  <si>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</si>
  <si>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</si>
  <si>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</si>
  <si>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</si>
  <si>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</si>
  <si>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</si>
  <si>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</si>
  <si>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</si>
  <si>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</si>
  <si>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</si>
  <si>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</si>
  <si>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</si>
  <si>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</si>
  <si>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</si>
  <si>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</si>
  <si>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</si>
  <si>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</si>
  <si>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</si>
  <si>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</si>
  <si>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</si>
  <si>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</si>
  <si>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</si>
  <si>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</si>
  <si>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</si>
  <si>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</si>
  <si>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</si>
  <si>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</si>
  <si>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</si>
  <si>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</si>
  <si>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</si>
  <si>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</si>
  <si>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</si>
  <si>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</si>
  <si>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</si>
  <si>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</si>
  <si>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</si>
  <si>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</si>
  <si>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</si>
  <si>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</si>
  <si>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</si>
  <si>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</si>
  <si>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</si>
  <si>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</si>
  <si>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</si>
  <si>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</si>
  <si>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</si>
  <si>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</si>
  <si>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</si>
  <si>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</si>
  <si>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</si>
  <si>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</si>
  <si>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</si>
  <si>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</si>
  <si>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</si>
  <si>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</si>
  <si>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</si>
  <si>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</si>
  <si>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</si>
  <si>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</si>
  <si>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</si>
  <si>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</si>
  <si>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</si>
  <si>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</si>
  <si>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</si>
  <si>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</si>
  <si>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</si>
  <si>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</si>
  <si>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</si>
  <si>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</si>
  <si>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</si>
  <si>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</si>
  <si>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</si>
  <si>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</si>
  <si>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</si>
  <si>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</si>
  <si>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</si>
  <si>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</si>
  <si>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</si>
  <si>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</si>
  <si>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</si>
  <si>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</si>
  <si>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</si>
  <si>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</si>
  <si>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</si>
  <si>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</si>
  <si>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</si>
  <si>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</si>
  <si>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</si>
  <si>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</si>
  <si>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</si>
  <si>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</si>
  <si>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</si>
  <si>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</si>
  <si>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</si>
  <si>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</si>
  <si>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</si>
  <si>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</si>
  <si>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</si>
  <si>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</si>
  <si>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</si>
  <si>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</si>
  <si>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</si>
  <si>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</si>
  <si>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</si>
  <si>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</si>
  <si>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</si>
  <si>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</si>
  <si>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</si>
  <si>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</si>
  <si>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</si>
  <si>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</si>
  <si>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</si>
  <si>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</si>
  <si>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</si>
  <si>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</si>
  <si>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</si>
  <si>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</si>
  <si>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</si>
  <si>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</si>
  <si>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</si>
  <si>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</si>
  <si>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</si>
  <si>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</si>
  <si>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</si>
  <si>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</si>
  <si>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</si>
  <si>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</si>
  <si>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</si>
  <si>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</si>
  <si>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</si>
  <si>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</si>
  <si>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</si>
  <si>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</si>
  <si>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</si>
  <si>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</si>
  <si>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</si>
  <si>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</si>
  <si>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</si>
  <si>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</si>
  <si>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</si>
  <si>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</si>
  <si>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</si>
  <si>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</si>
  <si>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</si>
  <si>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</si>
  <si>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</si>
  <si>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</si>
  <si>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</si>
  <si>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</si>
  <si>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</si>
  <si>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</si>
  <si>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</si>
  <si>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</si>
  <si>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</si>
  <si>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</si>
  <si>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</si>
  <si>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</si>
  <si>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</si>
  <si>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</si>
  <si>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</si>
  <si>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</si>
  <si>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</si>
  <si>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</si>
  <si>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</si>
  <si>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</si>
  <si>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</si>
  <si>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</si>
  <si>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</si>
  <si>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</si>
  <si>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</si>
  <si>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</si>
  <si>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</si>
  <si>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</si>
  <si>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</si>
  <si>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</si>
  <si>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</si>
  <si>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</si>
  <si>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</si>
  <si>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</si>
  <si>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</si>
  <si>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</si>
  <si>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</si>
  <si>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</si>
  <si>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</si>
  <si>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</si>
  <si>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</si>
  <si>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</si>
  <si>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</si>
  <si>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</si>
  <si>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</si>
  <si>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</si>
  <si>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</si>
  <si>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</si>
  <si>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</si>
  <si>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</si>
  <si>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</si>
  <si>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</si>
  <si>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</si>
  <si>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</si>
  <si>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</si>
  <si>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</si>
  <si>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</si>
  <si>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</si>
  <si>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</si>
  <si>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</si>
  <si>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</si>
  <si>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</si>
  <si>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</si>
  <si>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</si>
  <si>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</si>
  <si>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</si>
  <si>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</si>
  <si>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</si>
  <si>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</si>
  <si>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</si>
  <si>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</si>
  <si>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</si>
  <si>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</si>
  <si>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</si>
  <si>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</si>
  <si>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</si>
  <si>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</si>
  <si>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</si>
  <si>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</si>
  <si>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</si>
  <si>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</si>
  <si>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</si>
  <si>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</si>
  <si>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</si>
  <si>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</si>
  <si>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</si>
  <si>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</si>
  <si>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</si>
  <si>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</si>
  <si>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</si>
  <si>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</si>
  <si>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</si>
  <si>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</si>
  <si>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</si>
  <si>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</si>
  <si>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</si>
  <si>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</si>
  <si>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</si>
  <si>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</si>
  <si>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</si>
  <si>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</si>
  <si>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</si>
  <si>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</si>
  <si>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</si>
  <si>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</si>
  <si>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</si>
  <si>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</si>
  <si>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</si>
  <si>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</si>
  <si>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</si>
  <si>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</si>
  <si>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</si>
  <si>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</si>
  <si>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</si>
  <si>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</si>
  <si>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</si>
  <si>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</si>
  <si>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</si>
  <si>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</si>
  <si>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</si>
  <si>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</si>
  <si>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</si>
  <si>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</si>
  <si>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</si>
  <si>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</si>
  <si>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</si>
  <si>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</si>
  <si>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</si>
  <si>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</si>
  <si>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</si>
  <si>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</si>
  <si>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</si>
  <si>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</si>
  <si>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</si>
  <si>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</si>
  <si>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</si>
  <si>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</si>
  <si>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</si>
  <si>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</si>
  <si>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</si>
  <si>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</si>
  <si>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</si>
  <si>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</si>
  <si>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</si>
  <si>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</si>
  <si>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</si>
  <si>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</si>
  <si>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</si>
  <si>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</si>
  <si>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</si>
  <si>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</si>
  <si>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</si>
  <si>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</si>
  <si>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</si>
  <si>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</si>
  <si>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</si>
  <si>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</si>
  <si>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</si>
  <si>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</si>
  <si>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</si>
  <si>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</si>
  <si>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</si>
  <si>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</si>
  <si>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</si>
  <si>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</si>
  <si>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</si>
  <si>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</si>
  <si>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</si>
  <si>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</si>
  <si>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</si>
  <si>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</si>
  <si>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</si>
  <si>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</si>
  <si>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</si>
  <si>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</si>
  <si>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</si>
  <si>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</si>
  <si>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</si>
  <si>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</si>
  <si>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</si>
  <si>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</si>
  <si>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</si>
  <si>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</si>
  <si>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</si>
  <si>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</si>
  <si>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</si>
  <si>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</si>
  <si>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</si>
  <si>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</si>
  <si>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</si>
  <si>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</si>
  <si>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</si>
  <si>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</si>
  <si>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</si>
  <si>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</si>
  <si>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</si>
  <si>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</si>
  <si>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</si>
  <si>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</si>
  <si>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</si>
  <si>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</si>
  <si>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</si>
  <si>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</si>
  <si>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</si>
  <si>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</si>
  <si>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</si>
  <si>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</si>
  <si>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</si>
  <si>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</si>
  <si>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</si>
  <si>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</si>
  <si>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</si>
  <si>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</si>
  <si>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</si>
  <si>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</si>
  <si>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</si>
  <si>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</si>
  <si>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</si>
  <si>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</si>
  <si>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</si>
  <si>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</si>
  <si>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</si>
  <si>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</si>
  <si>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</si>
  <si>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</si>
  <si>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</si>
  <si>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</si>
  <si>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</si>
  <si>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</si>
  <si>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</si>
  <si>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</si>
  <si>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</si>
  <si>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</si>
  <si>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</si>
  <si>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</si>
  <si>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</si>
  <si>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</si>
  <si>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</si>
  <si>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</si>
  <si>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</si>
  <si>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</si>
  <si>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</si>
  <si>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</si>
  <si>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</si>
  <si>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</si>
  <si>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</si>
  <si>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</si>
  <si>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</si>
  <si>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</si>
  <si>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</si>
  <si>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</si>
  <si>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</si>
  <si>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</si>
  <si>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</si>
  <si>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</si>
  <si>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</si>
  <si>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</si>
  <si>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</si>
  <si>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</si>
  <si>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</si>
  <si>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</si>
  <si>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</si>
  <si>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</si>
  <si>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</si>
  <si>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</si>
  <si>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</si>
  <si>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</si>
  <si>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</si>
  <si>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</si>
  <si>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</si>
  <si>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</si>
  <si>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</si>
  <si>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</si>
  <si>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</si>
  <si>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</si>
  <si>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</si>
  <si>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</si>
  <si>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</si>
  <si>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</si>
  <si>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</si>
  <si>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</si>
  <si>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</si>
  <si>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</si>
  <si>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</si>
  <si>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</si>
  <si>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</si>
  <si>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</si>
  <si>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</si>
  <si>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</si>
  <si>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</si>
  <si>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</si>
  <si>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</si>
  <si>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</si>
  <si>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</si>
  <si>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</si>
  <si>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</si>
  <si>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</si>
  <si>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</si>
  <si>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</si>
  <si>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</si>
  <si>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</si>
  <si>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</si>
  <si>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</si>
  <si>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</si>
  <si>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</si>
  <si>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</si>
  <si>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</si>
  <si>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</si>
  <si>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</si>
  <si>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</si>
  <si>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</si>
  <si>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</si>
  <si>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</si>
  <si>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</si>
  <si>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</si>
  <si>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</si>
  <si>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</si>
  <si>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</si>
  <si>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</si>
  <si>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</si>
  <si>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</si>
  <si>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</si>
  <si>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</si>
  <si>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</si>
  <si>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</si>
  <si>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</si>
  <si>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</si>
  <si>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</si>
  <si>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</si>
  <si>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</si>
  <si>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</si>
  <si>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</si>
  <si>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</si>
  <si>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</si>
  <si>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</si>
  <si>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</si>
  <si>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</si>
  <si>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</si>
  <si>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</si>
  <si>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</si>
  <si>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</si>
  <si>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</si>
  <si>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</si>
  <si>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</si>
  <si>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</si>
  <si>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</si>
  <si>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</si>
  <si>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</si>
  <si>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</si>
  <si>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</si>
  <si>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</si>
  <si>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</si>
  <si>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</si>
  <si>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</si>
  <si>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</si>
  <si>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</si>
  <si>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</si>
  <si>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</si>
  <si>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</si>
  <si>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</si>
  <si>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</si>
  <si>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</si>
  <si>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</si>
  <si>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</si>
  <si>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</si>
  <si>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</si>
  <si>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</si>
  <si>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</si>
  <si>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</si>
  <si>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</si>
  <si>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</si>
  <si>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</si>
  <si>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</si>
  <si>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</si>
  <si>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</si>
  <si>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</si>
  <si>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</si>
  <si>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</si>
  <si>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</si>
  <si>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</si>
  <si>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</si>
  <si>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</si>
  <si>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</si>
  <si>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</si>
  <si>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</si>
  <si>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</si>
  <si>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</si>
  <si>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</si>
  <si>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</si>
  <si>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</si>
  <si>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</si>
  <si>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</si>
  <si>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</si>
  <si>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</si>
  <si>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</si>
  <si>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</si>
  <si>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</si>
  <si>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</si>
  <si>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</si>
  <si>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</si>
  <si>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</si>
  <si>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</si>
  <si>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</si>
  <si>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</si>
  <si>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</si>
  <si>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</si>
  <si>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</si>
  <si>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</si>
  <si>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</si>
  <si>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</si>
  <si>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</si>
  <si>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</si>
  <si>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</si>
  <si>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</si>
  <si>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</si>
  <si>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</si>
  <si>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</si>
  <si>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</si>
  <si>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</si>
  <si>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</si>
  <si>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</si>
  <si>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</si>
  <si>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</si>
  <si>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</si>
  <si>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</si>
  <si>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</si>
  <si>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</si>
  <si>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</si>
  <si>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</si>
  <si>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</si>
  <si>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</si>
  <si>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</si>
  <si>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</si>
  <si>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</si>
  <si>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</si>
  <si>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</si>
  <si>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</si>
  <si>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</si>
  <si>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</si>
  <si>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</si>
  <si>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</si>
  <si>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</si>
  <si>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</si>
  <si>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</si>
  <si>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</si>
  <si>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</si>
  <si>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</si>
  <si>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</si>
  <si>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</si>
  <si>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</si>
  <si>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</si>
  <si>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</si>
  <si>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</si>
  <si>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</si>
  <si>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</si>
  <si>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</si>
  <si>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</si>
  <si>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</si>
  <si>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</si>
  <si>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</si>
  <si>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</si>
  <si>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</si>
  <si>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</si>
  <si>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</si>
  <si>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</si>
  <si>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</si>
  <si>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</si>
  <si>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</si>
  <si>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</si>
  <si>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</si>
  <si>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</si>
  <si>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</si>
  <si>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</si>
  <si>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</si>
  <si>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</si>
  <si>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</si>
  <si>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</si>
  <si>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</si>
  <si>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</si>
  <si>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</si>
  <si>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</si>
  <si>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</si>
  <si>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</si>
  <si>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</si>
  <si>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</si>
  <si>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</si>
  <si>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</si>
  <si>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</si>
  <si>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</si>
  <si>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</si>
  <si>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</si>
  <si>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</si>
  <si>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</si>
  <si>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</si>
  <si>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</si>
  <si>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</si>
  <si>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</si>
  <si>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</si>
  <si>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</si>
  <si>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</si>
  <si>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</si>
  <si>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</si>
  <si>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</si>
  <si>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</si>
  <si>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</si>
  <si>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</si>
  <si>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</si>
  <si>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</si>
  <si>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</si>
  <si>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</si>
  <si>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</si>
  <si>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</si>
  <si>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</si>
  <si>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</si>
  <si>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</si>
  <si>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</si>
  <si>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</si>
  <si>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</si>
  <si>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</si>
  <si>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</si>
  <si>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</si>
  <si>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</si>
  <si>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</si>
  <si>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</si>
  <si>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</si>
  <si>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</si>
  <si>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</si>
  <si>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</si>
  <si>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</si>
  <si>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</si>
  <si>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</si>
  <si>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</si>
  <si>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</si>
  <si>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</si>
  <si>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</si>
  <si>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</si>
  <si>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</si>
  <si>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</si>
  <si>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</si>
  <si>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</si>
  <si>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</si>
  <si>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</si>
  <si>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</si>
  <si>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</si>
  <si>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</si>
  <si>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</si>
  <si>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</si>
  <si>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</si>
  <si>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</si>
  <si>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</si>
  <si>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</si>
  <si>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</si>
  <si>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</si>
  <si>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</si>
  <si>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</si>
  <si>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</si>
  <si>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</si>
  <si>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</si>
  <si>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</si>
  <si>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</si>
  <si>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</si>
  <si>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</si>
  <si>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</si>
  <si>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</si>
  <si>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</si>
  <si>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</si>
  <si>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</si>
  <si>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</si>
  <si>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</si>
  <si>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</si>
  <si>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</si>
  <si>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</si>
  <si>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</si>
  <si>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</si>
  <si>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</si>
  <si>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</si>
  <si>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</si>
  <si>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</si>
  <si>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</si>
  <si>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</si>
  <si>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</si>
  <si>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</si>
  <si>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</si>
  <si>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</si>
  <si>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</si>
  <si>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</si>
  <si>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</si>
  <si>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</si>
  <si>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</si>
  <si>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</si>
  <si>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</si>
  <si>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</si>
  <si>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</si>
  <si>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</si>
  <si>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</si>
  <si>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</si>
  <si>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</si>
  <si>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</si>
  <si>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</si>
  <si>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</si>
  <si>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</si>
  <si>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</si>
  <si>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</si>
  <si>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</si>
  <si>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</si>
  <si>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</si>
  <si>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</si>
  <si>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</si>
  <si>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</si>
  <si>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</si>
  <si>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</si>
  <si>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</si>
  <si>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</si>
  <si>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</si>
  <si>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</si>
  <si>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</si>
  <si>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</si>
  <si>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</si>
  <si>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</si>
  <si>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</si>
  <si>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</si>
  <si>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</si>
  <si>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</si>
  <si>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</si>
  <si>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</si>
  <si>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</si>
  <si>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</si>
  <si>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</si>
  <si>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</si>
  <si>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</si>
  <si>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</si>
  <si>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</si>
  <si>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</si>
  <si>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</si>
  <si>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</si>
  <si>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</si>
  <si>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</si>
  <si>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</si>
  <si>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</si>
  <si>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</si>
  <si>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</si>
  <si>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</si>
  <si>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</si>
  <si>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</si>
  <si>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</si>
  <si>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</si>
  <si>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</si>
  <si>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</si>
  <si>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</si>
  <si>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</si>
  <si>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</si>
  <si>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</si>
  <si>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</si>
  <si>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</si>
  <si>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</si>
  <si>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</si>
  <si>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</si>
  <si>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</si>
  <si>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</si>
  <si>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</si>
  <si>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</si>
  <si>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</si>
  <si>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</si>
  <si>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</si>
  <si>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</si>
  <si>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</si>
  <si>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</si>
  <si>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</si>
  <si>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</si>
  <si>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</si>
  <si>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</si>
  <si>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</si>
  <si>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</si>
  <si>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</si>
  <si>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</si>
  <si>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</si>
  <si>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</si>
  <si>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</si>
  <si>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</si>
  <si>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</si>
  <si>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</si>
  <si>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</si>
  <si>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</si>
  <si>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</si>
  <si>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</si>
  <si>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</si>
  <si>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</si>
  <si>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</si>
  <si>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</si>
  <si>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</si>
  <si>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</si>
  <si>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</si>
  <si>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</si>
  <si>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</si>
  <si>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</si>
  <si>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</si>
  <si>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</si>
  <si>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</si>
  <si>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</si>
  <si>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</si>
  <si>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</si>
  <si>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</si>
  <si>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</si>
  <si>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</si>
  <si>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</si>
  <si>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</si>
  <si>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</si>
  <si>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</si>
  <si>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</si>
  <si>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</si>
  <si>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</si>
  <si>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</si>
  <si>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</si>
  <si>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</si>
  <si>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</si>
  <si>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</si>
  <si>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</si>
  <si>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</si>
  <si>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</si>
  <si>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</si>
  <si>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</si>
  <si>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</si>
  <si>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</si>
  <si>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</si>
  <si>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</si>
  <si>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</si>
  <si>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</si>
  <si>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</si>
  <si>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</si>
  <si>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</si>
  <si>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</si>
  <si>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</si>
  <si>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</si>
  <si>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</si>
  <si>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</si>
  <si>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</si>
  <si>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</si>
  <si>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</si>
  <si>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</si>
  <si>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</si>
  <si>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</si>
  <si>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</si>
  <si>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</si>
  <si>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</si>
  <si>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</si>
  <si>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</si>
  <si>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</si>
  <si>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</si>
  <si>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</si>
  <si>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</si>
  <si>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</si>
  <si>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</si>
  <si>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</si>
  <si>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</si>
  <si>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</si>
  <si>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</si>
  <si>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</si>
  <si>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</si>
  <si>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</si>
  <si>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</si>
  <si>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</si>
  <si>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</si>
  <si>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</si>
  <si>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</si>
  <si>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</si>
  <si>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</si>
  <si>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</si>
  <si>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</si>
  <si>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</si>
  <si>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</si>
  <si>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</si>
  <si>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</si>
  <si>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</si>
  <si>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</si>
  <si>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</si>
  <si>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</si>
  <si>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</si>
  <si>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</si>
  <si>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</si>
  <si>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</si>
  <si>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</si>
  <si>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</si>
  <si>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</si>
  <si>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</si>
  <si>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</si>
  <si>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</si>
  <si>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</si>
  <si>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</si>
  <si>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</si>
  <si>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</si>
  <si>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</si>
  <si>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</si>
  <si>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</si>
  <si>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</si>
  <si>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</si>
  <si>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</si>
  <si>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</si>
  <si>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</si>
  <si>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</si>
  <si>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</si>
  <si>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</si>
  <si>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</si>
  <si>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</si>
  <si>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</si>
  <si>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</si>
  <si>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</si>
  <si>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</si>
  <si>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</si>
  <si>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</si>
  <si>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</si>
  <si>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</si>
  <si>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</si>
  <si>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</si>
  <si>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</si>
  <si>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</si>
  <si>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</si>
  <si>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</si>
  <si>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</si>
  <si>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</si>
  <si>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</si>
  <si>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</si>
  <si>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</si>
  <si>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</si>
  <si>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</si>
  <si>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</si>
  <si>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</si>
  <si>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</si>
  <si>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</si>
  <si>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</si>
  <si>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</si>
  <si>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</si>
  <si>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</si>
  <si>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</si>
  <si>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</si>
  <si>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</si>
  <si>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</si>
  <si>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</si>
  <si>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</si>
  <si>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</si>
  <si>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</si>
  <si>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</si>
  <si>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</si>
  <si>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</si>
  <si>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</si>
  <si>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</si>
  <si>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</si>
  <si>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</si>
  <si>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</si>
  <si>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</si>
  <si>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</si>
  <si>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</si>
  <si>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</si>
  <si>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</si>
  <si>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</si>
  <si>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</si>
  <si>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</si>
  <si>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</si>
  <si>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</si>
  <si>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</si>
  <si>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</si>
  <si>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</si>
  <si>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</si>
  <si>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</si>
  <si>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</si>
  <si>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</si>
  <si>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</si>
  <si>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</si>
  <si>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</si>
  <si>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</si>
  <si>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</si>
  <si>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</si>
  <si>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</si>
  <si>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</si>
  <si>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</si>
  <si>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</si>
  <si>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</si>
  <si>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</si>
  <si>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</si>
  <si>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</si>
  <si>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</si>
  <si>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</si>
  <si>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</si>
  <si>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</si>
  <si>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</si>
  <si>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</si>
  <si>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</si>
  <si>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</si>
  <si>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</si>
  <si>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</si>
  <si>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</si>
  <si>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</si>
  <si>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</si>
  <si>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</si>
  <si>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</si>
  <si>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</si>
  <si>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</si>
  <si>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</si>
  <si>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</si>
  <si>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</si>
  <si>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</si>
  <si>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</si>
  <si>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</si>
  <si>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</si>
  <si>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</si>
  <si>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</si>
  <si>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</si>
  <si>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</si>
  <si>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</si>
  <si>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</si>
  <si>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</si>
  <si>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</si>
  <si>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</si>
  <si>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</si>
  <si>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</si>
  <si>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</si>
  <si>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</si>
  <si>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</si>
  <si>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</si>
  <si>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</si>
  <si>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</si>
  <si>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</si>
  <si>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</si>
  <si>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</si>
  <si>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</si>
  <si>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</si>
  <si>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</si>
  <si>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</si>
  <si>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</si>
  <si>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</si>
  <si>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</si>
  <si>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</si>
  <si>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</si>
  <si>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</si>
  <si>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</si>
  <si>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</si>
  <si>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</si>
  <si>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</si>
  <si>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</si>
  <si>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</si>
  <si>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</si>
  <si>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</si>
  <si>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</si>
  <si>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</si>
  <si>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</si>
  <si>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</si>
  <si>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</si>
  <si>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</si>
  <si>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</si>
  <si>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</si>
  <si>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</si>
  <si>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</si>
  <si>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</si>
  <si>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</si>
  <si>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</si>
  <si>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</si>
  <si>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</si>
  <si>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</si>
  <si>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</si>
  <si>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</si>
  <si>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</si>
  <si>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</si>
  <si>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</si>
  <si>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</si>
  <si>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</si>
  <si>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</si>
  <si>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</si>
  <si>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</si>
  <si>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</si>
  <si>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</si>
  <si>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</si>
  <si>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</si>
  <si>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</si>
  <si>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</si>
  <si>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</si>
  <si>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</si>
  <si>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</si>
  <si>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</si>
  <si>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</si>
  <si>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</si>
  <si>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</si>
  <si>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</si>
  <si>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</si>
  <si>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</si>
  <si>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</si>
  <si>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</si>
  <si>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</si>
  <si>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</si>
  <si>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</si>
  <si>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</si>
  <si>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</si>
  <si>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</si>
  <si>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</si>
  <si>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</si>
  <si>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</si>
  <si>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</si>
  <si>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</si>
  <si>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</si>
  <si>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</si>
  <si>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</si>
  <si>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</si>
  <si>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</si>
  <si>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</si>
  <si>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</si>
  <si>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</si>
  <si>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</si>
  <si>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</si>
  <si>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</si>
  <si>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</si>
  <si>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</si>
  <si>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</si>
  <si>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</si>
  <si>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</si>
  <si>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</si>
  <si>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</si>
  <si>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</si>
  <si>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</si>
  <si>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</si>
  <si>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</si>
  <si>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</si>
  <si>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</si>
  <si>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</si>
  <si>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</si>
  <si>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</si>
  <si>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</si>
  <si>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</si>
  <si>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</si>
  <si>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</si>
  <si>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</si>
  <si>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</si>
  <si>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</si>
  <si>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</si>
  <si>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</si>
  <si>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</si>
  <si>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</si>
  <si>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</si>
  <si>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</si>
  <si>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</si>
  <si>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</si>
  <si>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</si>
  <si>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</si>
  <si>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</si>
  <si>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</si>
  <si>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</si>
  <si>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</si>
  <si>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</si>
  <si>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</si>
  <si>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</si>
  <si>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</si>
  <si>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</si>
  <si>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</si>
  <si>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</si>
  <si>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</si>
  <si>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</si>
  <si>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</si>
  <si>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</si>
  <si>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</si>
  <si>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</si>
  <si>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</si>
  <si>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</si>
  <si>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</si>
  <si>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</si>
  <si>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</si>
  <si>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</si>
  <si>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</si>
  <si>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</si>
  <si>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</si>
  <si>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</si>
  <si>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</si>
  <si>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</si>
  <si>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</si>
  <si>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</si>
  <si>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</si>
  <si>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</si>
  <si>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</si>
  <si>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</si>
  <si>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</si>
  <si>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</si>
  <si>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</si>
  <si>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</si>
  <si>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</si>
  <si>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</si>
  <si>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</si>
  <si>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</si>
  <si>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</si>
  <si>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</si>
  <si>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</si>
  <si>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</si>
  <si>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</si>
  <si>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</si>
  <si>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</si>
  <si>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</si>
  <si>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</si>
  <si>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</si>
  <si>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</si>
  <si>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</si>
  <si>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</si>
  <si>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</si>
  <si>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</si>
  <si>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</si>
  <si>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</si>
  <si>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</si>
  <si>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</si>
  <si>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</si>
  <si>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</si>
  <si>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</si>
  <si>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</si>
  <si>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</si>
  <si>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</si>
  <si>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</si>
  <si>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</si>
  <si>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</si>
  <si>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</si>
  <si>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</si>
  <si>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</si>
  <si>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</si>
  <si>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</si>
  <si>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</si>
  <si>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</si>
  <si>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</si>
  <si>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</si>
  <si>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</si>
  <si>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</si>
  <si>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</si>
  <si>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</si>
  <si>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</si>
  <si>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</si>
  <si>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</si>
  <si>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</si>
  <si>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</si>
  <si>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</si>
  <si>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</si>
  <si>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</si>
  <si>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</si>
  <si>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</si>
  <si>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</si>
  <si>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</si>
  <si>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</si>
  <si>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</si>
  <si>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</si>
  <si>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</si>
  <si>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</si>
  <si>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</si>
  <si>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</si>
  <si>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</si>
  <si>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</si>
  <si>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</si>
  <si>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</si>
  <si>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</si>
  <si>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</si>
  <si>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</si>
  <si>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</si>
  <si>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</si>
  <si>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</si>
  <si>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</si>
  <si>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</si>
  <si>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</si>
  <si>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</si>
  <si>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</si>
  <si>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</si>
  <si>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</si>
  <si>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</si>
  <si>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</si>
  <si>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</si>
  <si>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</si>
  <si>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</si>
  <si>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</si>
  <si>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</si>
  <si>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</si>
  <si>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</si>
  <si>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</si>
  <si>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</si>
  <si>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</si>
  <si>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</si>
  <si>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</si>
  <si>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</si>
  <si>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</si>
  <si>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</si>
  <si>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</si>
  <si>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</si>
  <si>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</si>
  <si>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</si>
  <si>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</si>
  <si>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</si>
  <si>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</si>
  <si>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</si>
  <si>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</si>
  <si>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</si>
  <si>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</si>
  <si>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</si>
  <si>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</si>
  <si>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</si>
  <si>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</si>
  <si>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</si>
  <si>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</si>
  <si>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</si>
  <si>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</si>
  <si>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</si>
  <si>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</si>
  <si>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</si>
  <si>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</si>
  <si>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</si>
  <si>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</si>
  <si>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</si>
  <si>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</si>
  <si>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</si>
  <si>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</si>
  <si>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</si>
  <si>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</si>
  <si>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</si>
  <si>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</si>
  <si>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</si>
  <si>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</si>
  <si>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</si>
  <si>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</si>
  <si>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</si>
  <si>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</si>
  <si>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</si>
  <si>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</si>
  <si>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</si>
  <si>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</si>
  <si>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</si>
  <si>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</si>
  <si>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</si>
  <si>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</si>
  <si>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</si>
  <si>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</si>
  <si>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</si>
  <si>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</si>
  <si>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</si>
  <si>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</si>
  <si>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</si>
  <si>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</si>
  <si>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</si>
  <si>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</si>
  <si>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</si>
  <si>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</si>
  <si>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</si>
  <si>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</si>
  <si>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</si>
  <si>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</si>
  <si>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</si>
  <si>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</si>
  <si>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</si>
  <si>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</si>
  <si>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</si>
  <si>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</si>
  <si>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</si>
  <si>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</si>
  <si>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</si>
  <si>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</si>
  <si>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</si>
  <si>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</si>
  <si>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</si>
  <si>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</si>
  <si>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</si>
  <si>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</si>
  <si>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</si>
  <si>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</si>
  <si>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</si>
  <si>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</si>
  <si>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</si>
  <si>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</si>
  <si>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</si>
  <si>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</si>
  <si>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</si>
  <si>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</si>
  <si>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</si>
  <si>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</si>
  <si>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</si>
  <si>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</si>
  <si>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</si>
  <si>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</si>
  <si>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</si>
  <si>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</si>
  <si>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</si>
  <si>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</si>
  <si>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</si>
  <si>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</si>
  <si>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</si>
  <si>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</si>
  <si>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</si>
  <si>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</si>
  <si>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</si>
  <si>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</si>
  <si>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</si>
  <si>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</si>
  <si>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</si>
  <si>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</si>
  <si>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</si>
  <si>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</si>
  <si>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</si>
  <si>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</si>
  <si>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</si>
  <si>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</si>
  <si>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</si>
  <si>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</si>
  <si>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</si>
  <si>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</si>
  <si>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</si>
  <si>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</si>
  <si>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</si>
  <si>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</si>
  <si>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</si>
  <si>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</si>
  <si>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</si>
  <si>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</si>
  <si>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</si>
  <si>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</si>
  <si>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</si>
  <si>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</si>
  <si>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</si>
  <si>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</si>
  <si>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</si>
  <si>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</si>
  <si>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</si>
  <si>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</si>
  <si>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</si>
  <si>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</si>
  <si>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</si>
  <si>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</si>
  <si>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</si>
  <si>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</si>
  <si>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</si>
  <si>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</si>
  <si>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</si>
  <si>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</si>
  <si>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</si>
  <si>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</si>
  <si>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</si>
  <si>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</si>
  <si>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</si>
  <si>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</si>
  <si>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</si>
  <si>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</si>
  <si>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</si>
  <si>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</si>
  <si>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</si>
  <si>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</si>
  <si>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</si>
  <si>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</si>
  <si>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</si>
  <si>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</si>
  <si>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</si>
  <si>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</si>
  <si>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</si>
  <si>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</si>
  <si>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</si>
  <si>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</si>
  <si>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</si>
  <si>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</si>
  <si>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</si>
  <si>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</si>
  <si>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</si>
  <si>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</si>
  <si>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</si>
  <si>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</si>
  <si>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</si>
  <si>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</si>
  <si>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</si>
  <si>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</si>
  <si>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</si>
  <si>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</si>
  <si>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</si>
  <si>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</si>
  <si>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</si>
  <si>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</si>
  <si>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</si>
  <si>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</si>
  <si>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</si>
  <si>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</si>
  <si>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</si>
  <si>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</si>
  <si>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</si>
  <si>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</si>
  <si>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</si>
  <si>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</si>
  <si>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</si>
  <si>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</si>
  <si>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</si>
  <si>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</si>
  <si>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</si>
  <si>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</si>
  <si>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</si>
  <si>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</si>
  <si>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</si>
  <si>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</si>
  <si>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</si>
  <si>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</si>
  <si>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</si>
  <si>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</si>
  <si>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</si>
  <si>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</si>
  <si>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</si>
  <si>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</si>
  <si>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</si>
  <si>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</si>
  <si>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</si>
  <si>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</si>
  <si>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</si>
  <si>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</si>
  <si>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</si>
  <si>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</si>
  <si>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</si>
  <si>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</si>
  <si>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</si>
  <si>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</si>
  <si>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</si>
  <si>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</si>
  <si>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</si>
  <si>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</si>
  <si>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</si>
  <si>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</si>
  <si>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</si>
  <si>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</si>
  <si>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</si>
  <si>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</si>
  <si>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</si>
  <si>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</si>
  <si>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</si>
  <si>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</si>
  <si>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</si>
  <si>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</si>
  <si>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</si>
  <si>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</si>
  <si>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</si>
  <si>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</si>
  <si>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</si>
  <si>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</si>
  <si>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</si>
  <si>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</si>
  <si>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</si>
  <si>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</si>
  <si>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</si>
  <si>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</si>
  <si>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</si>
  <si>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</si>
  <si>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</si>
  <si>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</si>
  <si>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</si>
  <si>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</si>
  <si>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</si>
  <si>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</si>
  <si>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</si>
  <si>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</si>
  <si>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</si>
  <si>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</si>
  <si>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</si>
  <si>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</si>
  <si>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</si>
  <si>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</si>
  <si>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</si>
  <si>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</si>
  <si>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</si>
  <si>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</si>
  <si>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</si>
  <si>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</si>
  <si>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</si>
  <si>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</si>
  <si>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</si>
  <si>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</si>
  <si>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</si>
  <si>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</si>
  <si>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</si>
  <si>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</si>
  <si>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</si>
  <si>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</si>
  <si>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</si>
  <si>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</si>
  <si>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</si>
  <si>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</si>
  <si>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</si>
  <si>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</si>
  <si>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</si>
  <si>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</si>
  <si>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</si>
  <si>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</si>
  <si>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</si>
  <si>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</si>
  <si>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</si>
  <si>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</si>
  <si>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</si>
  <si>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</si>
  <si>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</si>
  <si>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</si>
  <si>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</si>
  <si>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</si>
  <si>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</si>
  <si>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</si>
  <si>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</si>
  <si>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</si>
  <si>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</si>
  <si>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</si>
  <si>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</si>
  <si>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</si>
  <si>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</si>
  <si>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</si>
  <si>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</si>
  <si>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</si>
  <si>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</si>
  <si>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</si>
  <si>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</si>
  <si>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</si>
  <si>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</si>
  <si>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</si>
  <si>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</si>
  <si>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</si>
  <si>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</si>
  <si>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</si>
  <si>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</si>
  <si>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</si>
  <si>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</si>
  <si>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</si>
  <si>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</si>
  <si>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</si>
  <si>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</si>
  <si>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</si>
  <si>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</si>
  <si>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</si>
  <si>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</si>
  <si>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</si>
  <si>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</si>
  <si>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</si>
  <si>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</si>
  <si>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</si>
  <si>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</si>
  <si>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</si>
  <si>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</si>
  <si>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</si>
  <si>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</si>
  <si>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</si>
  <si>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</si>
  <si>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</si>
  <si>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</si>
  <si>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</si>
  <si>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</si>
  <si>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</si>
  <si>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</si>
  <si>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</si>
  <si>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</si>
  <si>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</si>
  <si>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</si>
  <si>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</si>
  <si>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</si>
  <si>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</si>
  <si>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</si>
  <si>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</si>
  <si>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</si>
  <si>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</si>
  <si>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</si>
  <si>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</si>
  <si>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</si>
  <si>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</si>
  <si>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</si>
  <si>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</si>
  <si>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</si>
  <si>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</si>
  <si>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</si>
  <si>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</si>
  <si>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</si>
  <si>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</si>
  <si>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</si>
  <si>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</si>
  <si>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</si>
  <si>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</si>
  <si>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</si>
  <si>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</si>
  <si>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</si>
  <si>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</si>
  <si>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</si>
  <si>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</si>
  <si>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</si>
  <si>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</si>
  <si>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</si>
  <si>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</si>
  <si>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</si>
  <si>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</si>
  <si>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</si>
  <si>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</si>
  <si>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</si>
  <si>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</si>
  <si>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</si>
  <si>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</si>
  <si>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</si>
  <si>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</si>
  <si>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</si>
  <si>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</si>
  <si>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</si>
  <si>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</si>
  <si>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</si>
  <si>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</si>
  <si>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</si>
  <si>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</si>
  <si>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</si>
  <si>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</si>
  <si>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</si>
  <si>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</si>
  <si>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</si>
  <si>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</si>
  <si>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</si>
  <si>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</si>
  <si>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</si>
  <si>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</si>
  <si>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</si>
  <si>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</si>
  <si>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</si>
  <si>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</si>
  <si>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</si>
  <si>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</si>
  <si>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</si>
  <si>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</si>
  <si>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</si>
  <si>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</si>
  <si>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</si>
  <si>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</si>
  <si>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</si>
  <si>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</si>
  <si>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</si>
  <si>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</si>
  <si>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</si>
  <si>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</si>
  <si>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</si>
  <si>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</si>
  <si>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</si>
  <si>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</si>
  <si>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</si>
  <si>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</si>
  <si>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</si>
  <si>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</si>
  <si>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</si>
  <si>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</si>
  <si>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</si>
  <si>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</si>
  <si>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</si>
  <si>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</si>
  <si>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</si>
  <si>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</si>
  <si>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</si>
  <si>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</si>
  <si>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</si>
  <si>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</si>
  <si>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</si>
  <si>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</si>
  <si>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</si>
  <si>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</si>
  <si>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</si>
  <si>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</si>
  <si>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</si>
  <si>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</si>
  <si>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</si>
  <si>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</si>
  <si>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</si>
  <si>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</si>
  <si>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</si>
  <si>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</si>
  <si>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</si>
  <si>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</si>
  <si>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</si>
  <si>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</si>
  <si>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</si>
  <si>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</si>
  <si>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</si>
  <si>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</si>
  <si>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</si>
  <si>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</si>
  <si>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</si>
  <si>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</si>
  <si>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</si>
  <si>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</si>
  <si>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</si>
  <si>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</si>
  <si>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</si>
  <si>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</si>
  <si>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</si>
  <si>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</si>
  <si>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</si>
  <si>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</si>
  <si>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</si>
  <si>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</si>
  <si>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</si>
  <si>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</si>
  <si>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</si>
  <si>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</si>
  <si>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</si>
  <si>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</si>
  <si>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</si>
  <si>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</si>
  <si>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</si>
  <si>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</si>
  <si>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</si>
  <si>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</si>
  <si>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</si>
  <si>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</si>
  <si>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</si>
  <si>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</si>
  <si>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</si>
  <si>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</si>
  <si>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</si>
  <si>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</si>
  <si>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</si>
  <si>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</si>
  <si>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</si>
  <si>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</si>
  <si>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</si>
  <si>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</si>
  <si>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</si>
  <si>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</si>
  <si>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</si>
  <si>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</si>
  <si>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</si>
  <si>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</si>
  <si>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</si>
  <si>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</si>
  <si>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</si>
  <si>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</si>
  <si>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</si>
  <si>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</si>
  <si>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</si>
  <si>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</si>
  <si>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</si>
  <si>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</si>
  <si>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</si>
  <si>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</si>
  <si>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</si>
  <si>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</si>
  <si>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</si>
  <si>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</si>
  <si>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</si>
  <si>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</si>
  <si>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</si>
  <si>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</si>
  <si>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</si>
  <si>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</si>
  <si>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</si>
  <si>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</si>
  <si>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</si>
  <si>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</si>
  <si>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</si>
  <si>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</si>
  <si>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</si>
  <si>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</si>
  <si>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</si>
  <si>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</si>
  <si>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</si>
  <si>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</si>
  <si>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</si>
  <si>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</si>
  <si>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</si>
  <si>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</si>
  <si>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</si>
  <si>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</si>
  <si>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</si>
  <si>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</si>
  <si>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</si>
  <si>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</si>
  <si>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</si>
  <si>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</si>
  <si>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</si>
  <si>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</si>
  <si>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</si>
  <si>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</si>
  <si>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</si>
  <si>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</si>
  <si>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</si>
  <si>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</si>
  <si>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</si>
  <si>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</si>
  <si>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</si>
  <si>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</si>
  <si>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</si>
  <si>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</si>
  <si>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</si>
  <si>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</si>
  <si>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</si>
  <si>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</si>
  <si>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</si>
  <si>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</si>
  <si>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</si>
  <si>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</si>
  <si>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</si>
  <si>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</si>
  <si>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</si>
  <si>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</si>
  <si>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</si>
  <si>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</si>
  <si>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</si>
  <si>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</si>
  <si>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</si>
  <si>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</si>
  <si>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</si>
  <si>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</si>
  <si>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</si>
  <si>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</si>
  <si>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</si>
  <si>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</si>
  <si>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</si>
  <si>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</si>
  <si>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</si>
  <si>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</si>
  <si>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</si>
  <si>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</si>
  <si>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</si>
  <si>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</si>
  <si>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</si>
  <si>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</si>
  <si>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</si>
  <si>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</si>
  <si>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</si>
  <si>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</si>
  <si>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</si>
  <si>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</si>
  <si>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</si>
  <si>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</si>
  <si>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</si>
  <si>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</si>
  <si>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</si>
  <si>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</si>
  <si>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</si>
  <si>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</si>
  <si>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</si>
  <si>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</si>
  <si>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</si>
  <si>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</si>
  <si>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</si>
  <si>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</si>
  <si>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</si>
  <si>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</si>
  <si>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</si>
  <si>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</si>
  <si>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</si>
  <si>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</si>
  <si>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</si>
  <si>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</si>
  <si>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</si>
  <si>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</si>
  <si>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</si>
  <si>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</si>
  <si>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</si>
  <si>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</si>
  <si>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</si>
  <si>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</si>
  <si>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</si>
  <si>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</si>
  <si>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</si>
  <si>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</si>
  <si>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</si>
  <si>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</si>
  <si>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</si>
  <si>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</si>
  <si>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</si>
  <si>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</si>
  <si>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</si>
  <si>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</si>
  <si>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</si>
  <si>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</si>
  <si>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</si>
  <si>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</si>
  <si>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</si>
  <si>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</si>
  <si>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</si>
  <si>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</si>
  <si>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</si>
  <si>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</si>
  <si>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</si>
  <si>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</si>
  <si>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</si>
  <si>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</si>
  <si>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</si>
  <si>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</si>
  <si>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</si>
  <si>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</si>
  <si>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</si>
  <si>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</si>
  <si>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</si>
  <si>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</si>
  <si>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</si>
  <si>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</si>
  <si>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</si>
  <si>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</si>
  <si>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</si>
  <si>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</si>
  <si>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</si>
  <si>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</si>
  <si>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</si>
  <si>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</si>
  <si>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</si>
  <si>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</si>
  <si>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</si>
  <si>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</si>
  <si>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</si>
  <si>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</si>
  <si>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</si>
  <si>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</si>
  <si>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</si>
  <si>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</si>
  <si>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</si>
  <si>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</si>
  <si>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</si>
  <si>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</si>
  <si>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</si>
  <si>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</si>
  <si>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</si>
  <si>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</si>
  <si>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</si>
  <si>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</si>
  <si>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</si>
  <si>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</si>
  <si>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</si>
  <si>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</si>
  <si>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</si>
  <si>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</si>
  <si>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</si>
  <si>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</si>
  <si>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</si>
  <si>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</si>
  <si>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</si>
  <si>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</si>
  <si>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</si>
  <si>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</si>
  <si>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</si>
  <si>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</si>
  <si>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</si>
  <si>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</si>
  <si>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</si>
  <si>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</si>
  <si>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</si>
  <si>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</si>
  <si>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</si>
  <si>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</si>
  <si>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</si>
  <si>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</si>
  <si>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</si>
  <si>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</si>
  <si>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</si>
  <si>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</si>
  <si>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</si>
  <si>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</si>
  <si>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</si>
  <si>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</si>
  <si>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</si>
  <si>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</si>
  <si>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</si>
  <si>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</si>
  <si>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</si>
  <si>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</si>
  <si>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</si>
  <si>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</si>
  <si>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</si>
  <si>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</si>
  <si>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</si>
  <si>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</si>
  <si>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</si>
  <si>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</si>
  <si>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</si>
  <si>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</si>
  <si>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</si>
  <si>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</si>
  <si>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</si>
  <si>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</si>
  <si>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</si>
  <si>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</si>
  <si>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</si>
  <si>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</si>
  <si>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</si>
  <si>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</si>
  <si>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</si>
  <si>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</si>
  <si>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</si>
  <si>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</si>
  <si>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</si>
  <si>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</si>
  <si>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</si>
  <si>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</si>
  <si>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</si>
  <si>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</si>
  <si>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</si>
  <si>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</si>
  <si>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</si>
  <si>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</si>
  <si>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</si>
  <si>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</si>
  <si>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</si>
  <si>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</si>
  <si>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</si>
  <si>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</si>
  <si>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</si>
  <si>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</si>
  <si>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</si>
  <si>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</si>
  <si>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</si>
  <si>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</si>
  <si>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</si>
  <si>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</si>
  <si>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</si>
  <si>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</si>
  <si>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</si>
  <si>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</si>
  <si>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</si>
  <si>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</si>
  <si>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</si>
  <si>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</si>
  <si>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</si>
  <si>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</si>
  <si>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</si>
  <si>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</si>
  <si>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</si>
  <si>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</si>
  <si>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</si>
  <si>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</si>
  <si>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</si>
  <si>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</si>
  <si>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</si>
  <si>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</si>
  <si>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</si>
  <si>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</si>
  <si>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</si>
  <si>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</si>
  <si>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</si>
  <si>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</si>
  <si>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</si>
  <si>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</si>
  <si>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</si>
  <si>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</si>
  <si>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</si>
  <si>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</si>
  <si>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</si>
  <si>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</si>
  <si>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</si>
  <si>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</si>
  <si>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</si>
  <si>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</si>
  <si>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</si>
  <si>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</si>
  <si>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</si>
  <si>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</si>
  <si>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</si>
  <si>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</si>
  <si>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</si>
  <si>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</si>
  <si>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</si>
  <si>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</si>
  <si>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</si>
  <si>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</si>
  <si>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</si>
  <si>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</si>
  <si>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</si>
  <si>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</si>
  <si>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</si>
  <si>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</si>
  <si>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</si>
  <si>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</si>
  <si>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</si>
  <si>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</si>
  <si>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</si>
  <si>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</si>
  <si>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</si>
  <si>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</si>
  <si>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</si>
  <si>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</si>
  <si>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</si>
  <si>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</si>
  <si>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</si>
  <si>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</si>
  <si>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</si>
  <si>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</si>
  <si>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</si>
  <si>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</si>
  <si>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</si>
  <si>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</si>
  <si>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</si>
  <si>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</si>
  <si>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</si>
  <si>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</si>
  <si>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</si>
  <si>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</si>
  <si>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</si>
  <si>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</si>
  <si>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</si>
  <si>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</si>
  <si>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</si>
  <si>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</si>
  <si>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</si>
  <si>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</si>
  <si>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</si>
  <si>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</si>
  <si>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</si>
  <si>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</si>
  <si>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</si>
  <si>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</si>
  <si>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</si>
  <si>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</si>
  <si>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</si>
  <si>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</si>
  <si>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</si>
  <si>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</si>
  <si>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</si>
  <si>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</si>
  <si>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</si>
  <si>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</si>
  <si>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</si>
  <si>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</si>
  <si>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</si>
  <si>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</si>
  <si>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</si>
  <si>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</si>
  <si>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</si>
  <si>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</si>
  <si>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</si>
  <si>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</si>
  <si>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</si>
  <si>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</si>
  <si>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</si>
  <si>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</si>
  <si>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</si>
  <si>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</si>
  <si>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</si>
  <si>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</si>
  <si>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</si>
  <si>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</si>
  <si>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</si>
  <si>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</si>
  <si>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</si>
  <si>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</si>
  <si>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</si>
  <si>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</si>
  <si>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</si>
  <si>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</si>
  <si>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</si>
  <si>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</si>
  <si>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</si>
  <si>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</si>
  <si>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</si>
  <si>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</si>
  <si>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</si>
  <si>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</si>
  <si>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</si>
  <si>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</si>
  <si>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</si>
  <si>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</si>
  <si>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</si>
  <si>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</si>
  <si>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</si>
  <si>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</si>
  <si>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</si>
  <si>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</si>
  <si>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</si>
  <si>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</si>
  <si>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</si>
  <si>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</si>
  <si>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</si>
  <si>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</si>
  <si>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</si>
  <si>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</si>
  <si>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</si>
  <si>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</si>
  <si>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</si>
  <si>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</si>
  <si>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</si>
  <si>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</si>
  <si>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</si>
  <si>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</si>
  <si>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</si>
  <si>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</si>
  <si>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</si>
  <si>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</si>
  <si>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</si>
  <si>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</si>
  <si>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</si>
  <si>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</si>
  <si>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</si>
  <si>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</si>
  <si>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</si>
  <si>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</si>
  <si>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</si>
  <si>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</si>
  <si>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</si>
  <si>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</si>
  <si>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</si>
  <si>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</si>
  <si>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</si>
  <si>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</si>
  <si>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</si>
  <si>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</si>
  <si>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</si>
  <si>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</si>
  <si>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</si>
  <si>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</si>
  <si>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</si>
  <si>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</si>
  <si>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</si>
  <si>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</si>
  <si>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</si>
  <si>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</si>
  <si>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</si>
  <si>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</si>
  <si>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</si>
  <si>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</si>
  <si>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</si>
  <si>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</si>
  <si>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</si>
  <si>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</si>
  <si>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</si>
  <si>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</si>
  <si>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</si>
  <si>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</si>
  <si>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</si>
  <si>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</si>
  <si>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</si>
  <si>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</si>
  <si>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</si>
  <si>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</si>
  <si>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</si>
  <si>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</si>
  <si>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</si>
  <si>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</si>
  <si>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</si>
  <si>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</si>
  <si>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</si>
  <si>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</si>
  <si>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</si>
  <si>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</si>
  <si>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</si>
  <si>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</si>
  <si>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</si>
  <si>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</si>
  <si>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</si>
  <si>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</si>
  <si>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</si>
  <si>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</si>
  <si>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</si>
  <si>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</si>
  <si>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</si>
  <si>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</si>
  <si>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</si>
  <si>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</si>
  <si>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</si>
  <si>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</si>
  <si>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</si>
  <si>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</si>
  <si>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</si>
  <si>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</si>
  <si>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</si>
  <si>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</si>
  <si>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</si>
  <si>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</si>
  <si>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</si>
  <si>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</si>
  <si>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</si>
  <si>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</si>
  <si>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</si>
  <si>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</si>
  <si>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</si>
  <si>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</si>
  <si>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</si>
  <si>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</si>
  <si>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</si>
  <si>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</si>
  <si>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</si>
  <si>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</si>
  <si>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</si>
  <si>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</si>
  <si>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</si>
  <si>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</si>
  <si>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</si>
  <si>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</si>
  <si>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</si>
  <si>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</si>
  <si>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</si>
  <si>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</si>
  <si>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</si>
  <si>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</si>
  <si>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</si>
  <si>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</si>
  <si>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</si>
  <si>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</si>
  <si>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</si>
  <si>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</si>
  <si>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</si>
  <si>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</si>
  <si>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</si>
  <si>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</si>
  <si>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</si>
  <si>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</si>
  <si>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</si>
  <si>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</si>
  <si>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</si>
  <si>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</si>
  <si>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</si>
  <si>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</si>
  <si>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</si>
  <si>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</si>
  <si>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</si>
  <si>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</si>
  <si>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</si>
  <si>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</si>
  <si>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</si>
  <si>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</si>
  <si>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</si>
  <si>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</si>
  <si>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</si>
  <si>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</si>
  <si>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</si>
  <si>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</si>
  <si>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</si>
  <si>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</si>
  <si>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</si>
  <si>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</si>
  <si>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</si>
  <si>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</si>
  <si>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</si>
  <si>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</si>
  <si>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</si>
  <si>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</si>
  <si>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</si>
  <si>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</si>
  <si>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</si>
  <si>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</si>
  <si>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</si>
  <si>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</si>
  <si>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</si>
  <si>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</si>
  <si>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</si>
  <si>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</si>
  <si>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</si>
  <si>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</si>
  <si>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</si>
  <si>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</si>
  <si>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</si>
  <si>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</si>
  <si>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</si>
  <si>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</si>
  <si>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</si>
  <si>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</si>
  <si>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</si>
  <si>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</si>
  <si>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</si>
  <si>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</si>
  <si>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</si>
  <si>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</si>
  <si>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</si>
  <si>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</si>
  <si>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</si>
  <si>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</si>
  <si>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</si>
  <si>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</si>
  <si>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</si>
  <si>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</si>
  <si>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</si>
  <si>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</si>
  <si>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</si>
  <si>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</si>
  <si>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</si>
  <si>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</si>
  <si>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</si>
  <si>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</si>
  <si>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</si>
  <si>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</si>
  <si>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</si>
  <si>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</si>
  <si>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</si>
  <si>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</si>
  <si>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</si>
  <si>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</si>
  <si>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</si>
  <si>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</si>
  <si>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</si>
  <si>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</si>
  <si>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</si>
  <si>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</si>
  <si>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</si>
  <si>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</si>
  <si>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</si>
  <si>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</si>
  <si>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</si>
  <si>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</si>
  <si>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</si>
  <si>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</si>
  <si>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</si>
  <si>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</si>
  <si>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</si>
  <si>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</si>
  <si>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</si>
  <si>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</si>
  <si>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</si>
  <si>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</si>
  <si>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</si>
  <si>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</si>
  <si>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</si>
  <si>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</si>
  <si>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</si>
  <si>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</si>
  <si>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</si>
  <si>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</si>
  <si>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</si>
  <si>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</si>
  <si>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</si>
  <si>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</si>
  <si>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</si>
  <si>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</si>
  <si>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</si>
  <si>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</si>
  <si>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</si>
  <si>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</si>
  <si>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</si>
  <si>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</si>
  <si>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</si>
  <si>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</si>
  <si>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</si>
  <si>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</si>
  <si>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</si>
  <si>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</si>
  <si>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</si>
  <si>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</si>
  <si>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</si>
  <si>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</si>
  <si>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</si>
  <si>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</si>
  <si>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</si>
  <si>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</si>
  <si>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</si>
  <si>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</si>
  <si>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</si>
  <si>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</si>
  <si>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</si>
  <si>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</si>
  <si>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</si>
  <si>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</si>
  <si>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</si>
  <si>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</si>
  <si>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</si>
  <si>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</si>
  <si>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</si>
  <si>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</si>
  <si>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</si>
  <si>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</si>
  <si>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</si>
  <si>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</si>
  <si>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</si>
  <si>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</si>
  <si>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</si>
  <si>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</si>
  <si>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</si>
  <si>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</si>
  <si>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</si>
  <si>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</si>
  <si>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</si>
  <si>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</si>
  <si>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</si>
  <si>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</si>
  <si>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</si>
  <si>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</si>
  <si>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</si>
  <si>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</si>
  <si>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</si>
  <si>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</si>
  <si>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</si>
  <si>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</si>
  <si>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</si>
  <si>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</si>
  <si>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</si>
  <si>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</si>
  <si>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</si>
  <si>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</si>
  <si>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</si>
  <si>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</si>
  <si>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</si>
  <si>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</si>
  <si>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</si>
  <si>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</si>
  <si>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</si>
  <si>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</si>
  <si>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</si>
  <si>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</si>
  <si>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</si>
  <si>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</si>
  <si>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</si>
  <si>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</si>
  <si>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</si>
  <si>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</si>
  <si>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</si>
  <si>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</si>
  <si>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</si>
  <si>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</si>
  <si>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</si>
  <si>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</si>
  <si>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</si>
  <si>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</si>
  <si>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</si>
  <si>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</si>
  <si>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</si>
  <si>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</si>
  <si>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</si>
  <si>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</si>
  <si>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</si>
  <si>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</si>
  <si>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</si>
  <si>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</si>
  <si>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</si>
  <si>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</si>
  <si>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</si>
  <si>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</si>
  <si>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</si>
  <si>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</si>
  <si>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</si>
  <si>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</si>
  <si>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</si>
  <si>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</si>
  <si>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</si>
  <si>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</si>
  <si>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</si>
  <si>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</si>
  <si>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</si>
  <si>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</si>
  <si>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</si>
  <si>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</si>
  <si>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</si>
  <si>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</si>
  <si>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</si>
  <si>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</si>
  <si>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</si>
  <si>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</si>
  <si>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</si>
  <si>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</si>
  <si>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</si>
  <si>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</si>
  <si>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</si>
  <si>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</si>
  <si>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</si>
  <si>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</si>
  <si>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</si>
  <si>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</si>
  <si>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</si>
  <si>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</si>
  <si>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</si>
  <si>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</si>
  <si>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</si>
  <si>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</si>
  <si>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</si>
  <si>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</si>
  <si>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</si>
  <si>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</si>
  <si>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</si>
  <si>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</si>
  <si>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</si>
  <si>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</si>
  <si>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</si>
  <si>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</si>
  <si>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</si>
  <si>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</si>
  <si>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</si>
  <si>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</si>
  <si>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</si>
  <si>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</si>
  <si>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</si>
  <si>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</si>
  <si>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</si>
  <si>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</si>
  <si>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</si>
  <si>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</si>
  <si>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</si>
  <si>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</si>
  <si>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</si>
  <si>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</si>
  <si>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</si>
  <si>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</si>
  <si>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</si>
  <si>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</si>
  <si>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</si>
  <si>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</si>
  <si>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</si>
  <si>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</si>
  <si>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</si>
  <si>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</si>
  <si>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</si>
  <si>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</si>
  <si>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</si>
  <si>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</si>
  <si>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</si>
  <si>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</si>
  <si>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</si>
  <si>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</si>
  <si>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</si>
  <si>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</si>
  <si>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</si>
  <si>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</si>
  <si>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</si>
  <si>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</si>
  <si>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</si>
  <si>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</si>
  <si>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</si>
  <si>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</si>
  <si>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</si>
  <si>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</si>
  <si>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</si>
  <si>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</si>
  <si>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</si>
  <si>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</si>
  <si>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</si>
  <si>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</si>
  <si>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</si>
  <si>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</si>
  <si>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</si>
  <si>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</si>
  <si>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</si>
  <si>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</si>
  <si>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</si>
  <si>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</si>
  <si>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</si>
  <si>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</si>
  <si>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</si>
  <si>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</si>
  <si>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</si>
  <si>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</si>
  <si>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</si>
  <si>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</si>
  <si>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</si>
  <si>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</si>
  <si>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</si>
  <si>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</si>
  <si>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</si>
  <si>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</si>
  <si>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</si>
  <si>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</si>
  <si>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</si>
  <si>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</si>
  <si>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</si>
  <si>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</si>
  <si>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</si>
  <si>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</si>
  <si>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</si>
  <si>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</si>
  <si>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</si>
  <si>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</si>
  <si>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</si>
  <si>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</si>
  <si>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</si>
  <si>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</si>
  <si>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</si>
  <si>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</si>
  <si>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</si>
  <si>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</si>
  <si>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</si>
  <si>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</si>
  <si>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</si>
  <si>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</si>
  <si>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</si>
  <si>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</si>
  <si>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</si>
  <si>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</si>
  <si>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</si>
  <si>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</si>
  <si>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</si>
  <si>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</si>
  <si>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</si>
  <si>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</si>
  <si>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</si>
  <si>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</si>
  <si>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</si>
  <si>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</si>
  <si>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</si>
  <si>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</si>
  <si>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</si>
  <si>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</si>
  <si>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</si>
  <si>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</si>
  <si>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</si>
  <si>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</si>
  <si>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</si>
  <si>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</si>
  <si>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</si>
  <si>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</si>
  <si>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</si>
  <si>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</si>
  <si>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</si>
  <si>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</si>
  <si>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</si>
  <si>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</si>
  <si>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</si>
  <si>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</si>
  <si>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</si>
  <si>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</si>
  <si>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</si>
  <si>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</si>
  <si>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</si>
  <si>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</si>
  <si>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</si>
  <si>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</si>
  <si>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</si>
  <si>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</si>
  <si>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</si>
  <si>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</si>
  <si>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</si>
  <si>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</si>
  <si>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</si>
  <si>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</si>
  <si>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</si>
  <si>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</si>
  <si>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</si>
  <si>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</si>
  <si>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</si>
  <si>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</si>
  <si>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</si>
  <si>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</si>
  <si>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</si>
  <si>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</si>
  <si>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</si>
  <si>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</si>
  <si>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</si>
  <si>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</si>
  <si>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</si>
  <si>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</si>
  <si>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</si>
  <si>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</si>
  <si>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</si>
  <si>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</si>
  <si>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</si>
  <si>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</si>
  <si>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</si>
  <si>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</si>
  <si>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</si>
  <si>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</si>
  <si>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</si>
  <si>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</si>
  <si>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</si>
  <si>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</si>
  <si>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</si>
  <si>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</si>
  <si>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</si>
  <si>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</si>
  <si>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</si>
  <si>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</si>
  <si>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</si>
  <si>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</si>
  <si>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</si>
  <si>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</si>
  <si>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</si>
  <si>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</si>
  <si>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</si>
  <si>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</si>
  <si>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</si>
  <si>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</si>
  <si>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</si>
  <si>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</si>
  <si>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</si>
  <si>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</si>
  <si>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</si>
  <si>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</si>
  <si>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</si>
  <si>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</si>
  <si>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</si>
  <si>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</si>
  <si>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</si>
  <si>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</si>
  <si>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</si>
  <si>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</si>
  <si>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</si>
  <si>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</si>
  <si>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</si>
  <si>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</si>
  <si>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</si>
  <si>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</si>
  <si>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</si>
  <si>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</si>
  <si>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</si>
  <si>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</si>
  <si>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</si>
  <si>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</si>
  <si>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</si>
  <si>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</si>
  <si>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</si>
  <si>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</si>
  <si>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</si>
  <si>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</si>
  <si>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</si>
  <si>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</si>
  <si>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</si>
  <si>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</si>
  <si>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</si>
  <si>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</si>
  <si>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</si>
  <si>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</si>
  <si>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</si>
  <si>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</si>
  <si>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</si>
  <si>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</si>
  <si>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</si>
  <si>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</si>
  <si>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</si>
  <si>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</si>
  <si>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</si>
  <si>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</si>
  <si>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</si>
  <si>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</si>
  <si>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</si>
  <si>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</si>
  <si>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</si>
  <si>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</si>
  <si>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</si>
  <si>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</si>
  <si>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</si>
  <si>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</si>
  <si>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</si>
  <si>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</si>
  <si>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</si>
  <si>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</si>
  <si>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</si>
  <si>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</si>
  <si>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</si>
  <si>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</si>
  <si>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</si>
  <si>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</si>
  <si>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</si>
  <si>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</si>
  <si>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</si>
  <si>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</si>
  <si>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</si>
  <si>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</si>
  <si>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</si>
  <si>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</si>
  <si>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</si>
  <si>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</si>
  <si>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</si>
  <si>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</si>
  <si>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</si>
  <si>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</si>
  <si>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</si>
  <si>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</si>
  <si>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</si>
  <si>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</si>
  <si>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</si>
  <si>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</si>
  <si>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</si>
  <si>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</si>
  <si>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</si>
  <si>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</si>
  <si>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</si>
  <si>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</si>
  <si>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</si>
  <si>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</si>
  <si>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</si>
  <si>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</si>
  <si>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</si>
  <si>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</si>
  <si>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</si>
  <si>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</si>
  <si>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</si>
  <si>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</si>
  <si>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</si>
  <si>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</si>
  <si>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</si>
  <si>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</si>
  <si>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</si>
  <si>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</si>
  <si>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</si>
  <si>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</si>
  <si>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</si>
  <si>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</si>
  <si>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</si>
  <si>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</si>
  <si>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</si>
  <si>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</si>
  <si>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</si>
  <si>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</si>
  <si>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</si>
  <si>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</si>
  <si>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</si>
  <si>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</si>
  <si>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</si>
  <si>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</si>
  <si>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</si>
  <si>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</si>
  <si>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</si>
  <si>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</si>
  <si>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</si>
  <si>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</si>
  <si>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</si>
  <si>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</si>
  <si>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</si>
  <si>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</si>
  <si>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</si>
  <si>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</si>
  <si>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</si>
  <si>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</si>
  <si>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</si>
  <si>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</si>
  <si>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</si>
  <si>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</si>
  <si>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</si>
  <si>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</si>
  <si>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</si>
  <si>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</si>
  <si>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</si>
  <si>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</si>
  <si>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</si>
  <si>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</si>
  <si>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</si>
  <si>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</si>
  <si>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</si>
  <si>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</si>
  <si>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</si>
  <si>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</si>
  <si>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</si>
  <si>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</si>
  <si>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</si>
  <si>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</si>
  <si>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</si>
  <si>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</si>
  <si>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</si>
  <si>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</si>
  <si>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</si>
  <si>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</si>
  <si>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</si>
  <si>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</si>
  <si>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</si>
  <si>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</si>
  <si>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</si>
  <si>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</si>
  <si>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</si>
  <si>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</si>
  <si>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</si>
  <si>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</si>
  <si>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</si>
  <si>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</si>
  <si>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</si>
  <si>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</si>
  <si>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</si>
  <si>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</si>
  <si>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</si>
  <si>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</si>
  <si>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</si>
  <si>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</si>
  <si>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</si>
  <si>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</si>
  <si>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</si>
  <si>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</si>
  <si>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</si>
  <si>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</si>
  <si>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</si>
  <si>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</si>
  <si>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</si>
  <si>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</si>
  <si>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</si>
  <si>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</si>
  <si>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</si>
  <si>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</si>
  <si>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</si>
  <si>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</si>
  <si>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</si>
  <si>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</si>
  <si>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</si>
  <si>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</si>
  <si>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</si>
  <si>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</si>
  <si>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</si>
  <si>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</si>
  <si>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</si>
  <si>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</si>
  <si>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</si>
  <si>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</si>
  <si>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</si>
  <si>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</si>
  <si>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</si>
  <si>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</si>
  <si>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</si>
  <si>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</si>
  <si>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</si>
  <si>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</si>
  <si>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</si>
  <si>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</si>
  <si>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</si>
  <si>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</si>
  <si>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</si>
  <si>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</si>
  <si>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</si>
  <si>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</si>
  <si>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</si>
  <si>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</si>
  <si>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</si>
  <si>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</si>
  <si>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</si>
  <si>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</si>
  <si>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</si>
  <si>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</si>
  <si>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</si>
  <si>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</si>
  <si>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</si>
  <si>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</si>
  <si>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</si>
  <si>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</si>
  <si>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</si>
  <si>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</si>
  <si>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</si>
  <si>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</si>
  <si>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</si>
  <si>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</si>
  <si>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</si>
  <si>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</si>
  <si>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</si>
  <si>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</si>
  <si>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</si>
  <si>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</si>
  <si>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</si>
  <si>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</si>
  <si>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</si>
  <si>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</si>
  <si>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</si>
  <si>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</si>
  <si>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</si>
  <si>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</si>
  <si>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</si>
  <si>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</si>
  <si>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</si>
  <si>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</si>
  <si>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</si>
  <si>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</si>
  <si>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</si>
  <si>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</si>
  <si>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</si>
  <si>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</si>
  <si>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</si>
  <si>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</si>
  <si>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</si>
  <si>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</si>
  <si>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</si>
  <si>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</si>
  <si>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</si>
  <si>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</si>
  <si>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</si>
  <si>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</si>
  <si>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</si>
  <si>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</si>
  <si>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</si>
  <si>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</si>
  <si>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</si>
  <si>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</si>
  <si>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</si>
  <si>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</si>
  <si>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</si>
  <si>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</si>
  <si>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</si>
  <si>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</si>
  <si>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</si>
  <si>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</si>
  <si>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</si>
  <si>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</si>
  <si>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</si>
  <si>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</si>
  <si>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</si>
  <si>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</si>
  <si>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</si>
  <si>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</si>
  <si>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</si>
  <si>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</si>
  <si>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</si>
  <si>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</si>
  <si>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</si>
  <si>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</si>
  <si>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</si>
  <si>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</si>
  <si>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</si>
  <si>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</si>
  <si>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</si>
  <si>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</si>
  <si>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</si>
  <si>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</si>
  <si>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</si>
  <si>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</si>
  <si>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</si>
  <si>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</si>
  <si>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</si>
  <si>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</si>
  <si>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</si>
  <si>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</si>
  <si>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</si>
  <si>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</si>
  <si>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</si>
  <si>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</si>
  <si>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</si>
  <si>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</si>
  <si>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</si>
  <si>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</si>
  <si>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</si>
  <si>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</si>
  <si>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</si>
  <si>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</si>
  <si>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</si>
  <si>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</si>
  <si>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</si>
  <si>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</si>
  <si>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</si>
  <si>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</si>
  <si>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</si>
  <si>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</si>
  <si>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</si>
  <si>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</si>
  <si>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</si>
  <si>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</si>
  <si>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</si>
  <si>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</si>
  <si>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</si>
  <si>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</si>
  <si>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</si>
  <si>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</si>
  <si>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</si>
  <si>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</si>
  <si>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</si>
  <si>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</si>
  <si>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</si>
  <si>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</si>
  <si>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</si>
  <si>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</si>
  <si>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</si>
  <si>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</si>
  <si>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</si>
  <si>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</si>
  <si>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</si>
  <si>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</si>
  <si>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</si>
  <si>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</si>
  <si>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</si>
  <si>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</si>
  <si>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</si>
  <si>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</si>
  <si>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</si>
  <si>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</si>
  <si>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</si>
  <si>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</si>
  <si>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</si>
  <si>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</si>
  <si>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</si>
  <si>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</si>
  <si>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</si>
  <si>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</si>
  <si>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</si>
  <si>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</si>
  <si>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</si>
  <si>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</si>
  <si>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</si>
  <si>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</si>
  <si>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</si>
  <si>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</si>
  <si>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</si>
  <si>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</si>
  <si>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</si>
  <si>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</si>
  <si>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</si>
  <si>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</si>
  <si>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</si>
  <si>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</si>
  <si>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</si>
  <si>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</si>
  <si>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</si>
  <si>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DOM ZA STARIJE I NEMOĆNE OSOBE SISAK</t>
  </si>
  <si>
    <t>OKTAVIJANA AUGUSTA 3</t>
  </si>
  <si>
    <t>044/556-578</t>
  </si>
  <si>
    <t>044/556/576</t>
  </si>
  <si>
    <t>racunovodstvo@domsisak.hr</t>
  </si>
  <si>
    <t>RUŽICA ČAKŠIRAN, dipl.polit.</t>
  </si>
  <si>
    <t>IRENA RATKOVIĆ, dipl.oec.</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</si>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</sst>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11782766</v>
      </c>
      <c r="D2" s="63">
        <f>PRRAS!E12</f>
        <v>12472354</v>
      </c>
      <c r="E2" s="63"/>
      <c r="F2" s="63"/>
      <c r="G2" s="64">
        <f t="shared" ref="G2:G65" si="0">(B2/1000)*(C2*1+D2*2)</f>
        <v>36727.474000000002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07815</v>
      </c>
      <c r="L10" s="50">
        <f>INT(VALUE(RefStr!B6))</f>
        <v>7815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03448924</v>
      </c>
      <c r="L11" s="50">
        <f>INT(VALUE(RefStr!B8))</f>
        <v>3448924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DOM ZA STARIJE I NEMOĆNE OSOBE SISAK</v>
      </c>
      <c r="L12" s="50">
        <f>LEN(Skriveni!K12)</f>
        <v>36</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44000</v>
      </c>
      <c r="L13" s="50">
        <f>INT(VALUE(RefStr!B12))</f>
        <v>44000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SISAK</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OKTAVIJANA AUGUSTA 3</v>
      </c>
      <c r="L15" s="50">
        <f>LEN(Skriveni!K15)</f>
        <v>20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8730</v>
      </c>
      <c r="L17" s="50">
        <f>INT(VALUE(RefStr!B18))</f>
        <v>8730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391</v>
      </c>
      <c r="L19" s="50">
        <f>INT(VALUE(RefStr!B22))</f>
        <v>391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03</v>
      </c>
      <c r="L20" s="50">
        <f>IF(ISERROR(RefStr!H2),0,INT(VALUE(RefStr!H2)))</f>
        <v>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39935558897</v>
      </c>
      <c r="L21" s="50">
        <f>INT(VALUE(RefStr!K14))</f>
        <v>39935558897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IRENA RATKOVIĆ, dipl.oec.</v>
      </c>
      <c r="L22" s="50">
        <f>LEN(RefStr!H25)</f>
        <v>25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044/556-578</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044/556/576</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racunovodstvo@domsisak.hr</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RUŽICA ČAKŠIRAN, dipl.polit.</v>
      </c>
      <c r="L27" s="50">
        <f>LEN(RefStr!H33)</f>
        <v>28</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376.094.253,42</v>
      </c>
      <c r="L28" s="50">
        <f>SUM(G2:G1561)</f>
        <v>376094253.42400002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196257593.315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163566093.90900004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13872889.185000001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2397677.0150000001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90333</v>
      </c>
      <c r="D46" s="58">
        <f>PRRAS!E56</f>
        <v>104962</v>
      </c>
      <c r="E46" s="58">
        <v>0</v>
      </c>
      <c r="F46" s="58">
        <v>0</v>
      </c>
      <c r="G46" s="59">
        <f t="shared" si="0"/>
        <v>13511.564999999999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14629</v>
      </c>
      <c r="E58" s="58">
        <v>0</v>
      </c>
      <c r="F58" s="58">
        <v>0</v>
      </c>
      <c r="G58" s="59">
        <f t="shared" si="0"/>
        <v>1667.7060000000001</v>
      </c>
      <c r="H58" s="59">
        <f t="shared" si="1"/>
        <v>0</v>
      </c>
      <c r="I58" s="60">
        <v>0</v>
      </c>
    </row>
    <row r="59" spans="1:9" x14ac:dyDescent="0.2">
      <c r="A59" s="57">
        <v>151</v>
      </c>
      <c r="B59" s="58">
        <f>PRRAS!C69</f>
        <v>58</v>
      </c>
      <c r="C59" s="58">
        <f>PRRAS!D69</f>
        <v>0</v>
      </c>
      <c r="D59" s="58">
        <f>PRRAS!E69</f>
        <v>14629</v>
      </c>
      <c r="E59" s="58">
        <v>0</v>
      </c>
      <c r="F59" s="58">
        <v>0</v>
      </c>
      <c r="G59" s="59">
        <f t="shared" si="0"/>
        <v>1696.9640000000002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90333</v>
      </c>
      <c r="D64" s="58">
        <f>PRRAS!E74</f>
        <v>90333</v>
      </c>
      <c r="E64" s="58">
        <v>0</v>
      </c>
      <c r="F64" s="58">
        <v>0</v>
      </c>
      <c r="G64" s="59">
        <f t="shared" si="0"/>
        <v>17072.937000000002</v>
      </c>
      <c r="H64" s="59">
        <f t="shared" si="1"/>
        <v>0</v>
      </c>
      <c r="I64" s="60">
        <v>0</v>
      </c>
    </row>
    <row r="65" spans="1:9" x14ac:dyDescent="0.2">
      <c r="A65" s="57">
        <v>151</v>
      </c>
      <c r="B65" s="58">
        <f>PRRAS!C75</f>
        <v>64</v>
      </c>
      <c r="C65" s="58">
        <f>PRRAS!D75</f>
        <v>90333</v>
      </c>
      <c r="D65" s="58">
        <f>PRRAS!E75</f>
        <v>90333</v>
      </c>
      <c r="E65" s="58">
        <v>0</v>
      </c>
      <c r="F65" s="58">
        <v>0</v>
      </c>
      <c r="G65" s="59">
        <f t="shared" si="0"/>
        <v>17343.936000000002</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301</v>
      </c>
      <c r="D75" s="58">
        <f>PRRAS!E85</f>
        <v>167</v>
      </c>
      <c r="E75" s="58">
        <v>0</v>
      </c>
      <c r="F75" s="58">
        <v>0</v>
      </c>
      <c r="G75" s="59">
        <f t="shared" si="2"/>
        <v>46.989999999999995</v>
      </c>
      <c r="H75" s="59">
        <f t="shared" si="3"/>
        <v>0</v>
      </c>
      <c r="I75" s="60">
        <v>0</v>
      </c>
    </row>
    <row r="76" spans="1:9" x14ac:dyDescent="0.2">
      <c r="A76" s="57">
        <v>151</v>
      </c>
      <c r="B76" s="58">
        <f>PRRAS!C86</f>
        <v>75</v>
      </c>
      <c r="C76" s="58">
        <f>PRRAS!D86</f>
        <v>301</v>
      </c>
      <c r="D76" s="58">
        <f>PRRAS!E86</f>
        <v>167</v>
      </c>
      <c r="E76" s="58">
        <v>0</v>
      </c>
      <c r="F76" s="58">
        <v>0</v>
      </c>
      <c r="G76" s="59">
        <f t="shared" si="2"/>
        <v>47.625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301</v>
      </c>
      <c r="D78" s="58">
        <f>PRRAS!E88</f>
        <v>167</v>
      </c>
      <c r="E78" s="58">
        <v>0</v>
      </c>
      <c r="F78" s="58">
        <v>0</v>
      </c>
      <c r="G78" s="59">
        <f t="shared" si="2"/>
        <v>48.894999999999996</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6531508</v>
      </c>
      <c r="D106" s="58">
        <f>PRRAS!E116</f>
        <v>7106786</v>
      </c>
      <c r="E106" s="58">
        <v>0</v>
      </c>
      <c r="F106" s="58">
        <v>0</v>
      </c>
      <c r="G106" s="59">
        <f t="shared" si="2"/>
        <v>2178233.4</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6531508</v>
      </c>
      <c r="D112" s="58">
        <f>PRRAS!E122</f>
        <v>7106786</v>
      </c>
      <c r="E112" s="58">
        <v>0</v>
      </c>
      <c r="F112" s="58">
        <v>0</v>
      </c>
      <c r="G112" s="59">
        <f t="shared" si="2"/>
        <v>2302703.88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6531508</v>
      </c>
      <c r="D117" s="58">
        <f>PRRAS!E127</f>
        <v>7106786</v>
      </c>
      <c r="E117" s="58">
        <v>0</v>
      </c>
      <c r="F117" s="58">
        <v>0</v>
      </c>
      <c r="G117" s="59">
        <f t="shared" si="2"/>
        <v>2406429.2800000003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215446</v>
      </c>
      <c r="D124" s="58">
        <f>PRRAS!E134</f>
        <v>224802</v>
      </c>
      <c r="E124" s="58">
        <v>0</v>
      </c>
      <c r="F124" s="58">
        <v>0</v>
      </c>
      <c r="G124" s="59">
        <f t="shared" si="2"/>
        <v>81801.149999999994</v>
      </c>
      <c r="H124" s="59">
        <f t="shared" si="3"/>
        <v>0</v>
      </c>
      <c r="I124" s="60">
        <v>0</v>
      </c>
    </row>
    <row r="125" spans="1:9" x14ac:dyDescent="0.2">
      <c r="A125" s="57">
        <v>151</v>
      </c>
      <c r="B125" s="58">
        <f>PRRAS!C135</f>
        <v>124</v>
      </c>
      <c r="C125" s="58">
        <f>PRRAS!D135</f>
        <v>203046</v>
      </c>
      <c r="D125" s="58">
        <f>PRRAS!E135</f>
        <v>217262</v>
      </c>
      <c r="E125" s="58">
        <v>0</v>
      </c>
      <c r="F125" s="58">
        <v>0</v>
      </c>
      <c r="G125" s="59">
        <f t="shared" si="2"/>
        <v>79058.679999999993</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203046</v>
      </c>
      <c r="D127" s="58">
        <f>PRRAS!E137</f>
        <v>217262</v>
      </c>
      <c r="E127" s="58">
        <v>0</v>
      </c>
      <c r="F127" s="58">
        <v>0</v>
      </c>
      <c r="G127" s="59">
        <f t="shared" si="2"/>
        <v>80333.820000000007</v>
      </c>
      <c r="H127" s="59">
        <f t="shared" si="3"/>
        <v>0</v>
      </c>
      <c r="I127" s="60">
        <v>0</v>
      </c>
    </row>
    <row r="128" spans="1:9" x14ac:dyDescent="0.2">
      <c r="A128" s="57">
        <v>151</v>
      </c>
      <c r="B128" s="58">
        <f>PRRAS!C138</f>
        <v>127</v>
      </c>
      <c r="C128" s="58">
        <f>PRRAS!D138</f>
        <v>12400</v>
      </c>
      <c r="D128" s="58">
        <f>PRRAS!E138</f>
        <v>7540</v>
      </c>
      <c r="E128" s="58">
        <v>0</v>
      </c>
      <c r="F128" s="58">
        <v>0</v>
      </c>
      <c r="G128" s="59">
        <f t="shared" si="2"/>
        <v>3489.96</v>
      </c>
      <c r="H128" s="59">
        <f t="shared" si="3"/>
        <v>0</v>
      </c>
      <c r="I128" s="60">
        <v>0</v>
      </c>
    </row>
    <row r="129" spans="1:9" x14ac:dyDescent="0.2">
      <c r="A129" s="57">
        <v>151</v>
      </c>
      <c r="B129" s="58">
        <f>PRRAS!C139</f>
        <v>128</v>
      </c>
      <c r="C129" s="58">
        <f>PRRAS!D139</f>
        <v>12400</v>
      </c>
      <c r="D129" s="58">
        <f>PRRAS!E139</f>
        <v>7540</v>
      </c>
      <c r="E129" s="58">
        <v>0</v>
      </c>
      <c r="F129" s="58">
        <v>0</v>
      </c>
      <c r="G129" s="59">
        <f t="shared" si="2"/>
        <v>3517.44</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4945178</v>
      </c>
      <c r="D131" s="58">
        <f>PRRAS!E141</f>
        <v>5035637</v>
      </c>
      <c r="E131" s="58">
        <v>0</v>
      </c>
      <c r="F131" s="58">
        <v>0</v>
      </c>
      <c r="G131" s="59">
        <f t="shared" si="4"/>
        <v>1952138.76</v>
      </c>
      <c r="H131" s="59">
        <f t="shared" si="5"/>
        <v>0</v>
      </c>
      <c r="I131" s="60">
        <v>0</v>
      </c>
    </row>
    <row r="132" spans="1:9" x14ac:dyDescent="0.2">
      <c r="A132" s="57">
        <v>151</v>
      </c>
      <c r="B132" s="58">
        <f>PRRAS!C142</f>
        <v>131</v>
      </c>
      <c r="C132" s="58">
        <f>PRRAS!D142</f>
        <v>4945178</v>
      </c>
      <c r="D132" s="58">
        <f>PRRAS!E142</f>
        <v>5035637</v>
      </c>
      <c r="E132" s="58">
        <v>0</v>
      </c>
      <c r="F132" s="58">
        <v>0</v>
      </c>
      <c r="G132" s="59">
        <f t="shared" si="4"/>
        <v>1967155.2120000001</v>
      </c>
      <c r="H132" s="59">
        <f t="shared" si="5"/>
        <v>0</v>
      </c>
      <c r="I132" s="60">
        <v>0</v>
      </c>
    </row>
    <row r="133" spans="1:9" x14ac:dyDescent="0.2">
      <c r="A133" s="57">
        <v>151</v>
      </c>
      <c r="B133" s="58">
        <f>PRRAS!C143</f>
        <v>132</v>
      </c>
      <c r="C133" s="58">
        <f>PRRAS!D143</f>
        <v>3755394</v>
      </c>
      <c r="D133" s="58">
        <f>PRRAS!E143</f>
        <v>4054379</v>
      </c>
      <c r="E133" s="58">
        <v>0</v>
      </c>
      <c r="F133" s="58">
        <v>0</v>
      </c>
      <c r="G133" s="59">
        <f t="shared" si="4"/>
        <v>1566068.064</v>
      </c>
      <c r="H133" s="59">
        <f t="shared" si="5"/>
        <v>0</v>
      </c>
      <c r="I133" s="60">
        <v>0</v>
      </c>
    </row>
    <row r="134" spans="1:9" x14ac:dyDescent="0.2">
      <c r="A134" s="57">
        <v>151</v>
      </c>
      <c r="B134" s="58">
        <f>PRRAS!C144</f>
        <v>133</v>
      </c>
      <c r="C134" s="58">
        <f>PRRAS!D144</f>
        <v>653570</v>
      </c>
      <c r="D134" s="58">
        <f>PRRAS!E144</f>
        <v>583482</v>
      </c>
      <c r="E134" s="58">
        <v>0</v>
      </c>
      <c r="F134" s="58">
        <v>0</v>
      </c>
      <c r="G134" s="59">
        <f t="shared" si="4"/>
        <v>242131.02200000003</v>
      </c>
      <c r="H134" s="59">
        <f t="shared" si="5"/>
        <v>0</v>
      </c>
      <c r="I134" s="60">
        <v>0</v>
      </c>
    </row>
    <row r="135" spans="1:9" x14ac:dyDescent="0.2">
      <c r="A135" s="57">
        <v>151</v>
      </c>
      <c r="B135" s="58">
        <f>PRRAS!C145</f>
        <v>134</v>
      </c>
      <c r="C135" s="58">
        <f>PRRAS!D145</f>
        <v>536214</v>
      </c>
      <c r="D135" s="58">
        <f>PRRAS!E145</f>
        <v>397776</v>
      </c>
      <c r="E135" s="58">
        <v>0</v>
      </c>
      <c r="F135" s="58">
        <v>0</v>
      </c>
      <c r="G135" s="59">
        <f t="shared" si="4"/>
        <v>178456.644</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10601521</v>
      </c>
      <c r="D149" s="58">
        <f>PRRAS!E159</f>
        <v>11495058</v>
      </c>
      <c r="E149" s="58">
        <v>0</v>
      </c>
      <c r="F149" s="58">
        <v>0</v>
      </c>
      <c r="G149" s="59">
        <f t="shared" si="4"/>
        <v>4971562.2759999996</v>
      </c>
      <c r="H149" s="59">
        <f t="shared" si="5"/>
        <v>0</v>
      </c>
      <c r="I149" s="60">
        <v>0</v>
      </c>
    </row>
    <row r="150" spans="1:9" x14ac:dyDescent="0.2">
      <c r="A150" s="57">
        <v>151</v>
      </c>
      <c r="B150" s="58">
        <f>PRRAS!C160</f>
        <v>149</v>
      </c>
      <c r="C150" s="58">
        <f>PRRAS!D160</f>
        <v>6022154</v>
      </c>
      <c r="D150" s="58">
        <f>PRRAS!E160</f>
        <v>6629803</v>
      </c>
      <c r="E150" s="58">
        <v>0</v>
      </c>
      <c r="F150" s="58">
        <v>0</v>
      </c>
      <c r="G150" s="59">
        <f t="shared" si="4"/>
        <v>2872982.2399999998</v>
      </c>
      <c r="H150" s="59">
        <f t="shared" si="5"/>
        <v>0</v>
      </c>
      <c r="I150" s="60">
        <v>0</v>
      </c>
    </row>
    <row r="151" spans="1:9" x14ac:dyDescent="0.2">
      <c r="A151" s="57">
        <v>151</v>
      </c>
      <c r="B151" s="58">
        <f>PRRAS!C161</f>
        <v>150</v>
      </c>
      <c r="C151" s="58">
        <f>PRRAS!D161</f>
        <v>4858313</v>
      </c>
      <c r="D151" s="58">
        <f>PRRAS!E161</f>
        <v>5380252</v>
      </c>
      <c r="E151" s="58">
        <v>0</v>
      </c>
      <c r="F151" s="58">
        <v>0</v>
      </c>
      <c r="G151" s="59">
        <f t="shared" si="4"/>
        <v>2342822.5499999998</v>
      </c>
      <c r="H151" s="59">
        <f t="shared" si="5"/>
        <v>0</v>
      </c>
      <c r="I151" s="60">
        <v>0</v>
      </c>
    </row>
    <row r="152" spans="1:9" x14ac:dyDescent="0.2">
      <c r="A152" s="57">
        <v>151</v>
      </c>
      <c r="B152" s="58">
        <f>PRRAS!C162</f>
        <v>151</v>
      </c>
      <c r="C152" s="58">
        <f>PRRAS!D162</f>
        <v>4390389</v>
      </c>
      <c r="D152" s="58">
        <f>PRRAS!E162</f>
        <v>4869214</v>
      </c>
      <c r="E152" s="58">
        <v>0</v>
      </c>
      <c r="F152" s="58">
        <v>0</v>
      </c>
      <c r="G152" s="59">
        <f t="shared" si="4"/>
        <v>2133451.3670000001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467924</v>
      </c>
      <c r="D155" s="58">
        <f>PRRAS!E165</f>
        <v>511038</v>
      </c>
      <c r="E155" s="58">
        <v>0</v>
      </c>
      <c r="F155" s="58">
        <v>0</v>
      </c>
      <c r="G155" s="59">
        <f t="shared" si="4"/>
        <v>229460</v>
      </c>
      <c r="H155" s="59">
        <f t="shared" si="5"/>
        <v>0</v>
      </c>
      <c r="I155" s="60">
        <v>0</v>
      </c>
    </row>
    <row r="156" spans="1:9" x14ac:dyDescent="0.2">
      <c r="A156" s="57">
        <v>151</v>
      </c>
      <c r="B156" s="58">
        <f>PRRAS!C166</f>
        <v>155</v>
      </c>
      <c r="C156" s="58">
        <f>PRRAS!D166</f>
        <v>329743</v>
      </c>
      <c r="D156" s="58">
        <f>PRRAS!E166</f>
        <v>324148</v>
      </c>
      <c r="E156" s="58">
        <v>0</v>
      </c>
      <c r="F156" s="58">
        <v>0</v>
      </c>
      <c r="G156" s="59">
        <f t="shared" si="4"/>
        <v>151596.04500000001</v>
      </c>
      <c r="H156" s="59">
        <f t="shared" si="5"/>
        <v>0</v>
      </c>
      <c r="I156" s="60">
        <v>0</v>
      </c>
    </row>
    <row r="157" spans="1:9" x14ac:dyDescent="0.2">
      <c r="A157" s="57">
        <v>151</v>
      </c>
      <c r="B157" s="58">
        <f>PRRAS!C167</f>
        <v>156</v>
      </c>
      <c r="C157" s="58">
        <f>PRRAS!D167</f>
        <v>834098</v>
      </c>
      <c r="D157" s="58">
        <f>PRRAS!E167</f>
        <v>925403</v>
      </c>
      <c r="E157" s="58">
        <v>0</v>
      </c>
      <c r="F157" s="58">
        <v>0</v>
      </c>
      <c r="G157" s="59">
        <f t="shared" si="4"/>
        <v>418845.02399999998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751658</v>
      </c>
      <c r="D159" s="58">
        <f>PRRAS!E169</f>
        <v>833939</v>
      </c>
      <c r="E159" s="58">
        <v>0</v>
      </c>
      <c r="F159" s="58">
        <v>0</v>
      </c>
      <c r="G159" s="59">
        <f t="shared" si="4"/>
        <v>382286.68800000002</v>
      </c>
      <c r="H159" s="59">
        <f t="shared" si="5"/>
        <v>0</v>
      </c>
      <c r="I159" s="60">
        <v>0</v>
      </c>
    </row>
    <row r="160" spans="1:9" x14ac:dyDescent="0.2">
      <c r="A160" s="57">
        <v>151</v>
      </c>
      <c r="B160" s="58">
        <f>PRRAS!C170</f>
        <v>159</v>
      </c>
      <c r="C160" s="58">
        <f>PRRAS!D170</f>
        <v>82440</v>
      </c>
      <c r="D160" s="58">
        <f>PRRAS!E170</f>
        <v>91464</v>
      </c>
      <c r="E160" s="58">
        <v>0</v>
      </c>
      <c r="F160" s="58">
        <v>0</v>
      </c>
      <c r="G160" s="59">
        <f t="shared" si="4"/>
        <v>42193.512000000002</v>
      </c>
      <c r="H160" s="59">
        <f t="shared" si="5"/>
        <v>0</v>
      </c>
      <c r="I160" s="60">
        <v>0</v>
      </c>
    </row>
    <row r="161" spans="1:9" x14ac:dyDescent="0.2">
      <c r="A161" s="57">
        <v>151</v>
      </c>
      <c r="B161" s="58">
        <f>PRRAS!C171</f>
        <v>160</v>
      </c>
      <c r="C161" s="58">
        <f>PRRAS!D171</f>
        <v>4379191</v>
      </c>
      <c r="D161" s="58">
        <f>PRRAS!E171</f>
        <v>4684920</v>
      </c>
      <c r="E161" s="58">
        <v>0</v>
      </c>
      <c r="F161" s="58">
        <v>0</v>
      </c>
      <c r="G161" s="59">
        <f t="shared" si="4"/>
        <v>2199844.96</v>
      </c>
      <c r="H161" s="59">
        <f t="shared" si="5"/>
        <v>0</v>
      </c>
      <c r="I161" s="60">
        <v>0</v>
      </c>
    </row>
    <row r="162" spans="1:9" x14ac:dyDescent="0.2">
      <c r="A162" s="57">
        <v>151</v>
      </c>
      <c r="B162" s="58">
        <f>PRRAS!C172</f>
        <v>161</v>
      </c>
      <c r="C162" s="58">
        <f>PRRAS!D172</f>
        <v>200725</v>
      </c>
      <c r="D162" s="58">
        <f>PRRAS!E172</f>
        <v>269448</v>
      </c>
      <c r="E162" s="58">
        <v>0</v>
      </c>
      <c r="F162" s="58">
        <v>0</v>
      </c>
      <c r="G162" s="59">
        <f t="shared" si="4"/>
        <v>119078.981</v>
      </c>
      <c r="H162" s="59">
        <f t="shared" si="5"/>
        <v>0</v>
      </c>
      <c r="I162" s="60">
        <v>0</v>
      </c>
    </row>
    <row r="163" spans="1:9" x14ac:dyDescent="0.2">
      <c r="A163" s="57">
        <v>151</v>
      </c>
      <c r="B163" s="58">
        <f>PRRAS!C173</f>
        <v>162</v>
      </c>
      <c r="C163" s="58">
        <f>PRRAS!D173</f>
        <v>3735</v>
      </c>
      <c r="D163" s="58">
        <f>PRRAS!E173</f>
        <v>3702</v>
      </c>
      <c r="E163" s="58">
        <v>0</v>
      </c>
      <c r="F163" s="58">
        <v>0</v>
      </c>
      <c r="G163" s="59">
        <f t="shared" si="4"/>
        <v>1804.518</v>
      </c>
      <c r="H163" s="59">
        <f t="shared" si="5"/>
        <v>0</v>
      </c>
      <c r="I163" s="60">
        <v>0</v>
      </c>
    </row>
    <row r="164" spans="1:9" x14ac:dyDescent="0.2">
      <c r="A164" s="57">
        <v>151</v>
      </c>
      <c r="B164" s="58">
        <f>PRRAS!C174</f>
        <v>163</v>
      </c>
      <c r="C164" s="58">
        <f>PRRAS!D174</f>
        <v>187415</v>
      </c>
      <c r="D164" s="58">
        <f>PRRAS!E174</f>
        <v>257058</v>
      </c>
      <c r="E164" s="58">
        <v>0</v>
      </c>
      <c r="F164" s="58">
        <v>0</v>
      </c>
      <c r="G164" s="59">
        <f t="shared" si="4"/>
        <v>114349.553</v>
      </c>
      <c r="H164" s="59">
        <f t="shared" si="5"/>
        <v>0</v>
      </c>
      <c r="I164" s="60">
        <v>0</v>
      </c>
    </row>
    <row r="165" spans="1:9" x14ac:dyDescent="0.2">
      <c r="A165" s="57">
        <v>151</v>
      </c>
      <c r="B165" s="58">
        <f>PRRAS!C175</f>
        <v>164</v>
      </c>
      <c r="C165" s="58">
        <f>PRRAS!D175</f>
        <v>9575</v>
      </c>
      <c r="D165" s="58">
        <f>PRRAS!E175</f>
        <v>8688</v>
      </c>
      <c r="E165" s="58">
        <v>0</v>
      </c>
      <c r="F165" s="58">
        <v>0</v>
      </c>
      <c r="G165" s="59">
        <f t="shared" si="4"/>
        <v>4419.9639999999999</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3100053</v>
      </c>
      <c r="D167" s="58">
        <f>PRRAS!E177</f>
        <v>3179295</v>
      </c>
      <c r="E167" s="58">
        <v>0</v>
      </c>
      <c r="F167" s="58">
        <v>0</v>
      </c>
      <c r="G167" s="59">
        <f t="shared" si="4"/>
        <v>1570134.7380000001</v>
      </c>
      <c r="H167" s="59">
        <f t="shared" si="5"/>
        <v>0</v>
      </c>
      <c r="I167" s="60">
        <v>0</v>
      </c>
    </row>
    <row r="168" spans="1:9" x14ac:dyDescent="0.2">
      <c r="A168" s="57">
        <v>151</v>
      </c>
      <c r="B168" s="58">
        <f>PRRAS!C178</f>
        <v>167</v>
      </c>
      <c r="C168" s="58">
        <f>PRRAS!D178</f>
        <v>240725</v>
      </c>
      <c r="D168" s="58">
        <f>PRRAS!E178</f>
        <v>226502</v>
      </c>
      <c r="E168" s="58">
        <v>0</v>
      </c>
      <c r="F168" s="58">
        <v>0</v>
      </c>
      <c r="G168" s="59">
        <f t="shared" si="4"/>
        <v>115852.743</v>
      </c>
      <c r="H168" s="59">
        <f t="shared" si="5"/>
        <v>0</v>
      </c>
      <c r="I168" s="60">
        <v>0</v>
      </c>
    </row>
    <row r="169" spans="1:9" x14ac:dyDescent="0.2">
      <c r="A169" s="57">
        <v>151</v>
      </c>
      <c r="B169" s="58">
        <f>PRRAS!C179</f>
        <v>168</v>
      </c>
      <c r="C169" s="58">
        <f>PRRAS!D179</f>
        <v>1330670</v>
      </c>
      <c r="D169" s="58">
        <f>PRRAS!E179</f>
        <v>1356982</v>
      </c>
      <c r="E169" s="58">
        <v>0</v>
      </c>
      <c r="F169" s="58">
        <v>0</v>
      </c>
      <c r="G169" s="59">
        <f t="shared" si="4"/>
        <v>679498.51199999999</v>
      </c>
      <c r="H169" s="59">
        <f t="shared" si="5"/>
        <v>0</v>
      </c>
      <c r="I169" s="60">
        <v>0</v>
      </c>
    </row>
    <row r="170" spans="1:9" x14ac:dyDescent="0.2">
      <c r="A170" s="57">
        <v>151</v>
      </c>
      <c r="B170" s="58">
        <f>PRRAS!C180</f>
        <v>169</v>
      </c>
      <c r="C170" s="58">
        <f>PRRAS!D180</f>
        <v>1347382</v>
      </c>
      <c r="D170" s="58">
        <f>PRRAS!E180</f>
        <v>1391180</v>
      </c>
      <c r="E170" s="58">
        <v>0</v>
      </c>
      <c r="F170" s="58">
        <v>0</v>
      </c>
      <c r="G170" s="59">
        <f t="shared" si="4"/>
        <v>697926.39800000004</v>
      </c>
      <c r="H170" s="59">
        <f t="shared" si="5"/>
        <v>0</v>
      </c>
      <c r="I170" s="60">
        <v>0</v>
      </c>
    </row>
    <row r="171" spans="1:9" x14ac:dyDescent="0.2">
      <c r="A171" s="57">
        <v>151</v>
      </c>
      <c r="B171" s="58">
        <f>PRRAS!C181</f>
        <v>170</v>
      </c>
      <c r="C171" s="58">
        <f>PRRAS!D181</f>
        <v>85379</v>
      </c>
      <c r="D171" s="58">
        <f>PRRAS!E181</f>
        <v>81814</v>
      </c>
      <c r="E171" s="58">
        <v>0</v>
      </c>
      <c r="F171" s="58">
        <v>0</v>
      </c>
      <c r="G171" s="59">
        <f t="shared" si="4"/>
        <v>42331.19</v>
      </c>
      <c r="H171" s="59">
        <f t="shared" si="5"/>
        <v>0</v>
      </c>
      <c r="I171" s="60">
        <v>0</v>
      </c>
    </row>
    <row r="172" spans="1:9" x14ac:dyDescent="0.2">
      <c r="A172" s="57">
        <v>151</v>
      </c>
      <c r="B172" s="58">
        <f>PRRAS!C182</f>
        <v>171</v>
      </c>
      <c r="C172" s="58">
        <f>PRRAS!D182</f>
        <v>62875</v>
      </c>
      <c r="D172" s="58">
        <f>PRRAS!E182</f>
        <v>114786</v>
      </c>
      <c r="E172" s="58">
        <v>0</v>
      </c>
      <c r="F172" s="58">
        <v>0</v>
      </c>
      <c r="G172" s="59">
        <f t="shared" si="4"/>
        <v>50008.437000000005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33022</v>
      </c>
      <c r="D174" s="58">
        <f>PRRAS!E184</f>
        <v>8031</v>
      </c>
      <c r="E174" s="58">
        <v>0</v>
      </c>
      <c r="F174" s="58">
        <v>0</v>
      </c>
      <c r="G174" s="59">
        <f t="shared" si="4"/>
        <v>8491.5319999999992</v>
      </c>
      <c r="H174" s="59">
        <f t="shared" si="5"/>
        <v>0</v>
      </c>
      <c r="I174" s="60">
        <v>0</v>
      </c>
    </row>
    <row r="175" spans="1:9" x14ac:dyDescent="0.2">
      <c r="A175" s="57">
        <v>151</v>
      </c>
      <c r="B175" s="58">
        <f>PRRAS!C185</f>
        <v>174</v>
      </c>
      <c r="C175" s="58">
        <f>PRRAS!D185</f>
        <v>905765</v>
      </c>
      <c r="D175" s="58">
        <f>PRRAS!E185</f>
        <v>1067872</v>
      </c>
      <c r="E175" s="58">
        <v>0</v>
      </c>
      <c r="F175" s="58">
        <v>0</v>
      </c>
      <c r="G175" s="59">
        <f t="shared" si="4"/>
        <v>529222.56599999999</v>
      </c>
      <c r="H175" s="59">
        <f t="shared" si="5"/>
        <v>0</v>
      </c>
      <c r="I175" s="60">
        <v>0</v>
      </c>
    </row>
    <row r="176" spans="1:9" x14ac:dyDescent="0.2">
      <c r="A176" s="57">
        <v>151</v>
      </c>
      <c r="B176" s="58">
        <f>PRRAS!C186</f>
        <v>175</v>
      </c>
      <c r="C176" s="58">
        <f>PRRAS!D186</f>
        <v>42620</v>
      </c>
      <c r="D176" s="58">
        <f>PRRAS!E186</f>
        <v>47715</v>
      </c>
      <c r="E176" s="58">
        <v>0</v>
      </c>
      <c r="F176" s="58">
        <v>0</v>
      </c>
      <c r="G176" s="59">
        <f t="shared" si="4"/>
        <v>24158.75</v>
      </c>
      <c r="H176" s="59">
        <f t="shared" si="5"/>
        <v>0</v>
      </c>
      <c r="I176" s="60">
        <v>0</v>
      </c>
    </row>
    <row r="177" spans="1:9" x14ac:dyDescent="0.2">
      <c r="A177" s="57">
        <v>151</v>
      </c>
      <c r="B177" s="58">
        <f>PRRAS!C187</f>
        <v>176</v>
      </c>
      <c r="C177" s="58">
        <f>PRRAS!D187</f>
        <v>148764</v>
      </c>
      <c r="D177" s="58">
        <f>PRRAS!E187</f>
        <v>261748</v>
      </c>
      <c r="E177" s="58">
        <v>0</v>
      </c>
      <c r="F177" s="58">
        <v>0</v>
      </c>
      <c r="G177" s="59">
        <f t="shared" si="4"/>
        <v>118317.75999999999</v>
      </c>
      <c r="H177" s="59">
        <f t="shared" si="5"/>
        <v>0</v>
      </c>
      <c r="I177" s="60">
        <v>0</v>
      </c>
    </row>
    <row r="178" spans="1:9" x14ac:dyDescent="0.2">
      <c r="A178" s="57">
        <v>151</v>
      </c>
      <c r="B178" s="58">
        <f>PRRAS!C188</f>
        <v>177</v>
      </c>
      <c r="C178" s="58">
        <f>PRRAS!D188</f>
        <v>3619</v>
      </c>
      <c r="D178" s="58">
        <f>PRRAS!E188</f>
        <v>3037</v>
      </c>
      <c r="E178" s="58">
        <v>0</v>
      </c>
      <c r="F178" s="58">
        <v>0</v>
      </c>
      <c r="G178" s="59">
        <f t="shared" si="4"/>
        <v>1715.6609999999998</v>
      </c>
      <c r="H178" s="59">
        <f t="shared" si="5"/>
        <v>0</v>
      </c>
      <c r="I178" s="60">
        <v>0</v>
      </c>
    </row>
    <row r="179" spans="1:9" x14ac:dyDescent="0.2">
      <c r="A179" s="57">
        <v>151</v>
      </c>
      <c r="B179" s="58">
        <f>PRRAS!C189</f>
        <v>178</v>
      </c>
      <c r="C179" s="58">
        <f>PRRAS!D189</f>
        <v>505656</v>
      </c>
      <c r="D179" s="58">
        <f>PRRAS!E189</f>
        <v>483391</v>
      </c>
      <c r="E179" s="58">
        <v>0</v>
      </c>
      <c r="F179" s="58">
        <v>0</v>
      </c>
      <c r="G179" s="59">
        <f t="shared" si="4"/>
        <v>262093.96399999998</v>
      </c>
      <c r="H179" s="59">
        <f t="shared" si="5"/>
        <v>0</v>
      </c>
      <c r="I179" s="60">
        <v>0</v>
      </c>
    </row>
    <row r="180" spans="1:9" x14ac:dyDescent="0.2">
      <c r="A180" s="57">
        <v>151</v>
      </c>
      <c r="B180" s="58">
        <f>PRRAS!C190</f>
        <v>179</v>
      </c>
      <c r="C180" s="58">
        <f>PRRAS!D190</f>
        <v>0</v>
      </c>
      <c r="D180" s="58">
        <f>PRRAS!E190</f>
        <v>100</v>
      </c>
      <c r="E180" s="58">
        <v>0</v>
      </c>
      <c r="F180" s="58">
        <v>0</v>
      </c>
      <c r="G180" s="59">
        <f t="shared" si="4"/>
        <v>35.799999999999997</v>
      </c>
      <c r="H180" s="59">
        <f t="shared" si="5"/>
        <v>0</v>
      </c>
      <c r="I180" s="60">
        <v>0</v>
      </c>
    </row>
    <row r="181" spans="1:9" x14ac:dyDescent="0.2">
      <c r="A181" s="57">
        <v>151</v>
      </c>
      <c r="B181" s="58">
        <f>PRRAS!C191</f>
        <v>180</v>
      </c>
      <c r="C181" s="58">
        <f>PRRAS!D191</f>
        <v>26435</v>
      </c>
      <c r="D181" s="58">
        <f>PRRAS!E191</f>
        <v>57043</v>
      </c>
      <c r="E181" s="58">
        <v>0</v>
      </c>
      <c r="F181" s="58">
        <v>0</v>
      </c>
      <c r="G181" s="59">
        <f t="shared" si="4"/>
        <v>25293.78</v>
      </c>
      <c r="H181" s="59">
        <f t="shared" si="5"/>
        <v>0</v>
      </c>
      <c r="I181" s="60">
        <v>0</v>
      </c>
    </row>
    <row r="182" spans="1:9" x14ac:dyDescent="0.2">
      <c r="A182" s="57">
        <v>151</v>
      </c>
      <c r="B182" s="58">
        <f>PRRAS!C192</f>
        <v>181</v>
      </c>
      <c r="C182" s="58">
        <f>PRRAS!D192</f>
        <v>35366</v>
      </c>
      <c r="D182" s="58">
        <f>PRRAS!E192</f>
        <v>56516</v>
      </c>
      <c r="E182" s="58">
        <v>0</v>
      </c>
      <c r="F182" s="58">
        <v>0</v>
      </c>
      <c r="G182" s="59">
        <f t="shared" si="4"/>
        <v>26860.038</v>
      </c>
      <c r="H182" s="59">
        <f t="shared" si="5"/>
        <v>0</v>
      </c>
      <c r="I182" s="60">
        <v>0</v>
      </c>
    </row>
    <row r="183" spans="1:9" x14ac:dyDescent="0.2">
      <c r="A183" s="57">
        <v>151</v>
      </c>
      <c r="B183" s="58">
        <f>PRRAS!C193</f>
        <v>182</v>
      </c>
      <c r="C183" s="58">
        <f>PRRAS!D193</f>
        <v>52834</v>
      </c>
      <c r="D183" s="58">
        <f>PRRAS!E193</f>
        <v>46954</v>
      </c>
      <c r="E183" s="58">
        <v>0</v>
      </c>
      <c r="F183" s="58">
        <v>0</v>
      </c>
      <c r="G183" s="59">
        <f t="shared" si="4"/>
        <v>26707.043999999998</v>
      </c>
      <c r="H183" s="59">
        <f t="shared" si="5"/>
        <v>0</v>
      </c>
      <c r="I183" s="60">
        <v>0</v>
      </c>
    </row>
    <row r="184" spans="1:9" x14ac:dyDescent="0.2">
      <c r="A184" s="57">
        <v>151</v>
      </c>
      <c r="B184" s="58">
        <f>PRRAS!C194</f>
        <v>183</v>
      </c>
      <c r="C184" s="58">
        <f>PRRAS!D194</f>
        <v>90471</v>
      </c>
      <c r="D184" s="58">
        <f>PRRAS!E194</f>
        <v>111368</v>
      </c>
      <c r="E184" s="58">
        <v>0</v>
      </c>
      <c r="F184" s="58">
        <v>0</v>
      </c>
      <c r="G184" s="59">
        <f t="shared" si="4"/>
        <v>57316.881000000001</v>
      </c>
      <c r="H184" s="59">
        <f t="shared" si="5"/>
        <v>0</v>
      </c>
      <c r="I184" s="60">
        <v>0</v>
      </c>
    </row>
    <row r="185" spans="1:9" x14ac:dyDescent="0.2">
      <c r="A185" s="57">
        <v>151</v>
      </c>
      <c r="B185" s="58">
        <f>PRRAS!C195</f>
        <v>184</v>
      </c>
      <c r="C185" s="58">
        <f>PRRAS!D195</f>
        <v>34328</v>
      </c>
      <c r="D185" s="58">
        <f>PRRAS!E195</f>
        <v>22641</v>
      </c>
      <c r="E185" s="58">
        <v>0</v>
      </c>
      <c r="F185" s="58">
        <v>0</v>
      </c>
      <c r="G185" s="59">
        <f t="shared" si="4"/>
        <v>14648.24</v>
      </c>
      <c r="H185" s="59">
        <f t="shared" si="5"/>
        <v>0</v>
      </c>
      <c r="I185" s="60">
        <v>0</v>
      </c>
    </row>
    <row r="186" spans="1:9" x14ac:dyDescent="0.2">
      <c r="A186" s="57">
        <v>151</v>
      </c>
      <c r="B186" s="58">
        <f>PRRAS!C196</f>
        <v>185</v>
      </c>
      <c r="C186" s="58">
        <f>PRRAS!D196</f>
        <v>138320</v>
      </c>
      <c r="D186" s="58">
        <f>PRRAS!E196</f>
        <v>145664</v>
      </c>
      <c r="E186" s="58">
        <v>0</v>
      </c>
      <c r="F186" s="58">
        <v>0</v>
      </c>
      <c r="G186" s="59">
        <f t="shared" si="4"/>
        <v>79484.88</v>
      </c>
      <c r="H186" s="59">
        <f t="shared" si="5"/>
        <v>0</v>
      </c>
      <c r="I186" s="60">
        <v>0</v>
      </c>
    </row>
    <row r="187" spans="1:9" x14ac:dyDescent="0.2">
      <c r="A187" s="57">
        <v>151</v>
      </c>
      <c r="B187" s="58">
        <f>PRRAS!C197</f>
        <v>186</v>
      </c>
      <c r="C187" s="58">
        <f>PRRAS!D197</f>
        <v>72057</v>
      </c>
      <c r="D187" s="58">
        <f>PRRAS!E197</f>
        <v>72057</v>
      </c>
      <c r="E187" s="58">
        <v>0</v>
      </c>
      <c r="F187" s="58">
        <v>0</v>
      </c>
      <c r="G187" s="59">
        <f t="shared" si="4"/>
        <v>40207.805999999997</v>
      </c>
      <c r="H187" s="59">
        <f t="shared" si="5"/>
        <v>0</v>
      </c>
      <c r="I187" s="60">
        <v>0</v>
      </c>
    </row>
    <row r="188" spans="1:9" x14ac:dyDescent="0.2">
      <c r="A188" s="57">
        <v>151</v>
      </c>
      <c r="B188" s="58">
        <f>PRRAS!C198</f>
        <v>187</v>
      </c>
      <c r="C188" s="58">
        <f>PRRAS!D198</f>
        <v>54331</v>
      </c>
      <c r="D188" s="58">
        <f>PRRAS!E198</f>
        <v>57555</v>
      </c>
      <c r="E188" s="58">
        <v>0</v>
      </c>
      <c r="F188" s="58">
        <v>0</v>
      </c>
      <c r="G188" s="59">
        <f t="shared" si="4"/>
        <v>31685.467000000001</v>
      </c>
      <c r="H188" s="59">
        <f t="shared" si="5"/>
        <v>0</v>
      </c>
      <c r="I188" s="60">
        <v>0</v>
      </c>
    </row>
    <row r="189" spans="1:9" x14ac:dyDescent="0.2">
      <c r="A189" s="57">
        <v>151</v>
      </c>
      <c r="B189" s="58">
        <f>PRRAS!C199</f>
        <v>188</v>
      </c>
      <c r="C189" s="58">
        <f>PRRAS!D199</f>
        <v>3508</v>
      </c>
      <c r="D189" s="58">
        <f>PRRAS!E199</f>
        <v>7787</v>
      </c>
      <c r="E189" s="58">
        <v>0</v>
      </c>
      <c r="F189" s="58">
        <v>0</v>
      </c>
      <c r="G189" s="59">
        <f t="shared" si="4"/>
        <v>3587.4160000000002</v>
      </c>
      <c r="H189" s="59">
        <f t="shared" si="5"/>
        <v>0</v>
      </c>
      <c r="I189" s="60">
        <v>0</v>
      </c>
    </row>
    <row r="190" spans="1:9" x14ac:dyDescent="0.2">
      <c r="A190" s="57">
        <v>151</v>
      </c>
      <c r="B190" s="58">
        <f>PRRAS!C200</f>
        <v>189</v>
      </c>
      <c r="C190" s="58">
        <f>PRRAS!D200</f>
        <v>80</v>
      </c>
      <c r="D190" s="58">
        <f>PRRAS!E200</f>
        <v>80</v>
      </c>
      <c r="E190" s="58">
        <v>0</v>
      </c>
      <c r="F190" s="58">
        <v>0</v>
      </c>
      <c r="G190" s="59">
        <f t="shared" si="4"/>
        <v>45.36</v>
      </c>
      <c r="H190" s="59">
        <f t="shared" si="5"/>
        <v>0</v>
      </c>
      <c r="I190" s="60">
        <v>0</v>
      </c>
    </row>
    <row r="191" spans="1:9" x14ac:dyDescent="0.2">
      <c r="A191" s="57">
        <v>151</v>
      </c>
      <c r="B191" s="58">
        <f>PRRAS!C201</f>
        <v>190</v>
      </c>
      <c r="C191" s="58">
        <f>PRRAS!D201</f>
        <v>5074</v>
      </c>
      <c r="D191" s="58">
        <f>PRRAS!E201</f>
        <v>60</v>
      </c>
      <c r="E191" s="58">
        <v>0</v>
      </c>
      <c r="F191" s="58">
        <v>0</v>
      </c>
      <c r="G191" s="59">
        <f t="shared" si="4"/>
        <v>986.86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3270</v>
      </c>
      <c r="D193" s="58">
        <f>PRRAS!E203</f>
        <v>8125</v>
      </c>
      <c r="E193" s="58">
        <v>0</v>
      </c>
      <c r="F193" s="58">
        <v>0</v>
      </c>
      <c r="G193" s="59">
        <f t="shared" si="4"/>
        <v>3747.84</v>
      </c>
      <c r="H193" s="59">
        <f t="shared" si="5"/>
        <v>0</v>
      </c>
      <c r="I193" s="60">
        <v>0</v>
      </c>
    </row>
    <row r="194" spans="1:9" x14ac:dyDescent="0.2">
      <c r="A194" s="57">
        <v>151</v>
      </c>
      <c r="B194" s="58">
        <f>PRRAS!C204</f>
        <v>193</v>
      </c>
      <c r="C194" s="58">
        <f>PRRAS!D204</f>
        <v>178092</v>
      </c>
      <c r="D194" s="58">
        <f>PRRAS!E204</f>
        <v>165463</v>
      </c>
      <c r="E194" s="58">
        <v>0</v>
      </c>
      <c r="F194" s="58">
        <v>0</v>
      </c>
      <c r="G194" s="59">
        <f t="shared" ref="G194:G257" si="6">(B194/1000)*(C194*1+D194*2)</f>
        <v>98240.474000000002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150076</v>
      </c>
      <c r="D200" s="58">
        <f>PRRAS!E210</f>
        <v>135556</v>
      </c>
      <c r="E200" s="58">
        <v>0</v>
      </c>
      <c r="F200" s="58">
        <v>0</v>
      </c>
      <c r="G200" s="59">
        <f t="shared" si="6"/>
        <v>83816.412000000011</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150076</v>
      </c>
      <c r="D203" s="58">
        <f>PRRAS!E213</f>
        <v>135556</v>
      </c>
      <c r="E203" s="58">
        <v>0</v>
      </c>
      <c r="F203" s="58">
        <v>0</v>
      </c>
      <c r="G203" s="59">
        <f t="shared" si="6"/>
        <v>85079.97600000001</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28016</v>
      </c>
      <c r="D208" s="58">
        <f>PRRAS!E218</f>
        <v>29907</v>
      </c>
      <c r="E208" s="58">
        <v>0</v>
      </c>
      <c r="F208" s="58">
        <v>0</v>
      </c>
      <c r="G208" s="59">
        <f t="shared" si="6"/>
        <v>18180.809999999998</v>
      </c>
      <c r="H208" s="59">
        <f t="shared" si="7"/>
        <v>0</v>
      </c>
      <c r="I208" s="60">
        <v>0</v>
      </c>
    </row>
    <row r="209" spans="1:9" x14ac:dyDescent="0.2">
      <c r="A209" s="57">
        <v>151</v>
      </c>
      <c r="B209" s="58">
        <f>PRRAS!C219</f>
        <v>208</v>
      </c>
      <c r="C209" s="58">
        <f>PRRAS!D219</f>
        <v>26972</v>
      </c>
      <c r="D209" s="58">
        <f>PRRAS!E219</f>
        <v>29896</v>
      </c>
      <c r="E209" s="58">
        <v>0</v>
      </c>
      <c r="F209" s="58">
        <v>0</v>
      </c>
      <c r="G209" s="59">
        <f t="shared" si="6"/>
        <v>18046.912</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217</v>
      </c>
      <c r="D211" s="58">
        <f>PRRAS!E221</f>
        <v>11</v>
      </c>
      <c r="E211" s="58">
        <v>0</v>
      </c>
      <c r="F211" s="58">
        <v>0</v>
      </c>
      <c r="G211" s="59">
        <f t="shared" si="6"/>
        <v>50.19</v>
      </c>
      <c r="H211" s="59">
        <f t="shared" si="7"/>
        <v>0</v>
      </c>
      <c r="I211" s="60">
        <v>0</v>
      </c>
    </row>
    <row r="212" spans="1:9" x14ac:dyDescent="0.2">
      <c r="A212" s="57">
        <v>151</v>
      </c>
      <c r="B212" s="58">
        <f>PRRAS!C222</f>
        <v>211</v>
      </c>
      <c r="C212" s="58">
        <f>PRRAS!D222</f>
        <v>827</v>
      </c>
      <c r="D212" s="58">
        <f>PRRAS!E222</f>
        <v>0</v>
      </c>
      <c r="E212" s="58">
        <v>0</v>
      </c>
      <c r="F212" s="58">
        <v>0</v>
      </c>
      <c r="G212" s="59">
        <f t="shared" si="6"/>
        <v>174.49699999999999</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22084</v>
      </c>
      <c r="D247" s="58">
        <f>PRRAS!E257</f>
        <v>14872</v>
      </c>
      <c r="E247" s="58">
        <v>0</v>
      </c>
      <c r="F247" s="58">
        <v>0</v>
      </c>
      <c r="G247" s="59">
        <f t="shared" si="6"/>
        <v>12749.688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22084</v>
      </c>
      <c r="D254" s="58">
        <f>PRRAS!E264</f>
        <v>14872</v>
      </c>
      <c r="E254" s="58">
        <v>0</v>
      </c>
      <c r="F254" s="58">
        <v>0</v>
      </c>
      <c r="G254" s="59">
        <f t="shared" si="6"/>
        <v>13112.484</v>
      </c>
      <c r="H254" s="59">
        <f t="shared" si="7"/>
        <v>0</v>
      </c>
      <c r="I254" s="60">
        <v>0</v>
      </c>
    </row>
    <row r="255" spans="1:9" x14ac:dyDescent="0.2">
      <c r="A255" s="57">
        <v>151</v>
      </c>
      <c r="B255" s="58">
        <f>PRRAS!C265</f>
        <v>254</v>
      </c>
      <c r="C255" s="58">
        <f>PRRAS!D265</f>
        <v>8200</v>
      </c>
      <c r="D255" s="58">
        <f>PRRAS!E265</f>
        <v>7100</v>
      </c>
      <c r="E255" s="58">
        <v>0</v>
      </c>
      <c r="F255" s="58">
        <v>0</v>
      </c>
      <c r="G255" s="59">
        <f t="shared" si="6"/>
        <v>5689.6</v>
      </c>
      <c r="H255" s="59">
        <f t="shared" si="7"/>
        <v>0</v>
      </c>
      <c r="I255" s="60">
        <v>0</v>
      </c>
    </row>
    <row r="256" spans="1:9" x14ac:dyDescent="0.2">
      <c r="A256" s="57">
        <v>151</v>
      </c>
      <c r="B256" s="58">
        <f>PRRAS!C266</f>
        <v>255</v>
      </c>
      <c r="C256" s="58">
        <f>PRRAS!D266</f>
        <v>13884</v>
      </c>
      <c r="D256" s="58">
        <f>PRRAS!E266</f>
        <v>7772</v>
      </c>
      <c r="E256" s="58">
        <v>0</v>
      </c>
      <c r="F256" s="58">
        <v>0</v>
      </c>
      <c r="G256" s="59">
        <f t="shared" si="6"/>
        <v>7504.14</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10601521</v>
      </c>
      <c r="D282" s="58">
        <f>PRRAS!E292</f>
        <v>11495058</v>
      </c>
      <c r="E282" s="58">
        <v>0</v>
      </c>
      <c r="F282" s="58">
        <v>0</v>
      </c>
      <c r="G282" s="59">
        <f t="shared" si="8"/>
        <v>9439249.9970000014</v>
      </c>
      <c r="H282" s="59">
        <f t="shared" si="9"/>
        <v>0</v>
      </c>
      <c r="I282" s="60">
        <v>0</v>
      </c>
    </row>
    <row r="283" spans="1:9" x14ac:dyDescent="0.2">
      <c r="A283" s="57">
        <v>151</v>
      </c>
      <c r="B283" s="58">
        <f>PRRAS!C293</f>
        <v>282</v>
      </c>
      <c r="C283" s="58">
        <f>PRRAS!D293</f>
        <v>1181245</v>
      </c>
      <c r="D283" s="58">
        <f>PRRAS!E293</f>
        <v>977296</v>
      </c>
      <c r="E283" s="58">
        <v>0</v>
      </c>
      <c r="F283" s="58">
        <v>0</v>
      </c>
      <c r="G283" s="59">
        <f t="shared" si="8"/>
        <v>884306.03399999987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86195</v>
      </c>
      <c r="D285" s="58">
        <f>PRRAS!E295</f>
        <v>53327</v>
      </c>
      <c r="E285" s="58">
        <v>0</v>
      </c>
      <c r="F285" s="58">
        <v>0</v>
      </c>
      <c r="G285" s="59">
        <f t="shared" si="8"/>
        <v>54769.115999999995</v>
      </c>
      <c r="H285" s="59">
        <f t="shared" si="9"/>
        <v>0</v>
      </c>
      <c r="I285" s="60">
        <v>0</v>
      </c>
    </row>
    <row r="286" spans="1:9" x14ac:dyDescent="0.2">
      <c r="A286" s="57">
        <v>151</v>
      </c>
      <c r="B286" s="58">
        <f>PRRAS!C296</f>
        <v>285</v>
      </c>
      <c r="C286" s="58">
        <f>PRRAS!D296</f>
        <v>80086</v>
      </c>
      <c r="D286" s="58">
        <f>PRRAS!E296</f>
        <v>80086</v>
      </c>
      <c r="E286" s="58">
        <v>0</v>
      </c>
      <c r="F286" s="58">
        <v>0</v>
      </c>
      <c r="G286" s="59">
        <f t="shared" si="8"/>
        <v>68473.53</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630</v>
      </c>
      <c r="E290" s="58">
        <v>0</v>
      </c>
      <c r="F290" s="58">
        <v>0</v>
      </c>
      <c r="G290" s="59">
        <f t="shared" si="8"/>
        <v>364.14</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630</v>
      </c>
      <c r="E303" s="58">
        <v>0</v>
      </c>
      <c r="F303" s="58">
        <v>0</v>
      </c>
      <c r="G303" s="59">
        <f t="shared" si="8"/>
        <v>380.52</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630</v>
      </c>
      <c r="E309" s="58">
        <v>0</v>
      </c>
      <c r="F309" s="58">
        <v>0</v>
      </c>
      <c r="G309" s="59">
        <f t="shared" si="8"/>
        <v>388.08</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630</v>
      </c>
      <c r="E316" s="58">
        <v>0</v>
      </c>
      <c r="F316" s="58">
        <v>0</v>
      </c>
      <c r="G316" s="59">
        <f t="shared" si="8"/>
        <v>396.9</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669180</v>
      </c>
      <c r="D342" s="58">
        <f>PRRAS!E353</f>
        <v>609859</v>
      </c>
      <c r="E342" s="58">
        <v>0</v>
      </c>
      <c r="F342" s="58">
        <v>0</v>
      </c>
      <c r="G342" s="59">
        <f t="shared" si="10"/>
        <v>644114.21799999999</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366948</v>
      </c>
      <c r="D355" s="58">
        <f>PRRAS!E366</f>
        <v>518109</v>
      </c>
      <c r="E355" s="58">
        <v>0</v>
      </c>
      <c r="F355" s="58">
        <v>0</v>
      </c>
      <c r="G355" s="59">
        <f t="shared" si="10"/>
        <v>496720.76399999997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217948</v>
      </c>
      <c r="D361" s="58">
        <f>PRRAS!E372</f>
        <v>518109</v>
      </c>
      <c r="E361" s="58">
        <v>0</v>
      </c>
      <c r="F361" s="58">
        <v>0</v>
      </c>
      <c r="G361" s="59">
        <f t="shared" si="10"/>
        <v>451499.76</v>
      </c>
      <c r="H361" s="59">
        <f t="shared" si="11"/>
        <v>0</v>
      </c>
      <c r="I361" s="60">
        <v>0</v>
      </c>
    </row>
    <row r="362" spans="1:9" x14ac:dyDescent="0.2">
      <c r="A362" s="57">
        <v>151</v>
      </c>
      <c r="B362" s="58">
        <f>PRRAS!C373</f>
        <v>361</v>
      </c>
      <c r="C362" s="58">
        <f>PRRAS!D373</f>
        <v>14481</v>
      </c>
      <c r="D362" s="58">
        <f>PRRAS!E373</f>
        <v>96561</v>
      </c>
      <c r="E362" s="58">
        <v>0</v>
      </c>
      <c r="F362" s="58">
        <v>0</v>
      </c>
      <c r="G362" s="59">
        <f t="shared" si="10"/>
        <v>74944.683000000005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141277</v>
      </c>
      <c r="E365" s="58">
        <v>0</v>
      </c>
      <c r="F365" s="58">
        <v>0</v>
      </c>
      <c r="G365" s="59">
        <f t="shared" si="10"/>
        <v>102849.656</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203467</v>
      </c>
      <c r="D368" s="58">
        <f>PRRAS!E379</f>
        <v>280271</v>
      </c>
      <c r="E368" s="58">
        <v>0</v>
      </c>
      <c r="F368" s="58">
        <v>0</v>
      </c>
      <c r="G368" s="59">
        <f t="shared" si="10"/>
        <v>280391.30300000001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149000</v>
      </c>
      <c r="D370" s="58">
        <f>PRRAS!E381</f>
        <v>0</v>
      </c>
      <c r="E370" s="58">
        <v>0</v>
      </c>
      <c r="F370" s="58">
        <v>0</v>
      </c>
      <c r="G370" s="59">
        <f t="shared" si="10"/>
        <v>54981</v>
      </c>
      <c r="H370" s="59">
        <f t="shared" si="11"/>
        <v>0</v>
      </c>
      <c r="I370" s="60">
        <v>0</v>
      </c>
    </row>
    <row r="371" spans="1:9" x14ac:dyDescent="0.2">
      <c r="A371" s="57">
        <v>151</v>
      </c>
      <c r="B371" s="58">
        <f>PRRAS!C382</f>
        <v>370</v>
      </c>
      <c r="C371" s="58">
        <f>PRRAS!D382</f>
        <v>149000</v>
      </c>
      <c r="D371" s="58">
        <f>PRRAS!E382</f>
        <v>0</v>
      </c>
      <c r="E371" s="58">
        <v>0</v>
      </c>
      <c r="F371" s="58">
        <v>0</v>
      </c>
      <c r="G371" s="59">
        <f t="shared" si="10"/>
        <v>55130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302232</v>
      </c>
      <c r="D394" s="58">
        <f>PRRAS!E405</f>
        <v>91750</v>
      </c>
      <c r="E394" s="58">
        <v>0</v>
      </c>
      <c r="F394" s="58">
        <v>0</v>
      </c>
      <c r="G394" s="59">
        <f t="shared" si="12"/>
        <v>190892.67600000001</v>
      </c>
      <c r="H394" s="59">
        <f t="shared" si="13"/>
        <v>0</v>
      </c>
      <c r="I394" s="60">
        <v>0</v>
      </c>
    </row>
    <row r="395" spans="1:9" x14ac:dyDescent="0.2">
      <c r="A395" s="57">
        <v>151</v>
      </c>
      <c r="B395" s="58">
        <f>PRRAS!C406</f>
        <v>394</v>
      </c>
      <c r="C395" s="58">
        <f>PRRAS!D406</f>
        <v>286562</v>
      </c>
      <c r="D395" s="58">
        <f>PRRAS!E406</f>
        <v>91750</v>
      </c>
      <c r="E395" s="58">
        <v>0</v>
      </c>
      <c r="F395" s="58">
        <v>0</v>
      </c>
      <c r="G395" s="59">
        <f t="shared" si="12"/>
        <v>185204.42800000001</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15670</v>
      </c>
      <c r="D397" s="58">
        <f>PRRAS!E408</f>
        <v>0</v>
      </c>
      <c r="E397" s="58">
        <v>0</v>
      </c>
      <c r="F397" s="58">
        <v>0</v>
      </c>
      <c r="G397" s="59">
        <f t="shared" si="12"/>
        <v>6205.3200000000006</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669180</v>
      </c>
      <c r="D400" s="58">
        <f>PRRAS!E411</f>
        <v>609229</v>
      </c>
      <c r="E400" s="58">
        <v>0</v>
      </c>
      <c r="F400" s="58">
        <v>0</v>
      </c>
      <c r="G400" s="59">
        <f t="shared" si="12"/>
        <v>753167.56200000003</v>
      </c>
      <c r="H400" s="59">
        <f t="shared" si="13"/>
        <v>0</v>
      </c>
      <c r="I400" s="60">
        <v>0</v>
      </c>
    </row>
    <row r="401" spans="1:9" x14ac:dyDescent="0.2">
      <c r="A401" s="57">
        <v>151</v>
      </c>
      <c r="B401" s="58">
        <f>PRRAS!C412</f>
        <v>400</v>
      </c>
      <c r="C401" s="58">
        <f>PRRAS!D412</f>
        <v>15755</v>
      </c>
      <c r="D401" s="58">
        <f>PRRAS!E412</f>
        <v>144</v>
      </c>
      <c r="E401" s="58">
        <v>0</v>
      </c>
      <c r="F401" s="58">
        <v>0</v>
      </c>
      <c r="G401" s="59">
        <f t="shared" si="12"/>
        <v>6417.2000000000007</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11782766</v>
      </c>
      <c r="D404" s="58">
        <f>PRRAS!E415</f>
        <v>12472984</v>
      </c>
      <c r="E404" s="58">
        <v>0</v>
      </c>
      <c r="F404" s="58">
        <v>0</v>
      </c>
      <c r="G404" s="59">
        <f t="shared" si="12"/>
        <v>14801679.802000001</v>
      </c>
      <c r="H404" s="59">
        <f t="shared" si="13"/>
        <v>0</v>
      </c>
      <c r="I404" s="60">
        <v>0</v>
      </c>
    </row>
    <row r="405" spans="1:9" x14ac:dyDescent="0.2">
      <c r="A405" s="57">
        <v>151</v>
      </c>
      <c r="B405" s="58">
        <f>PRRAS!C416</f>
        <v>404</v>
      </c>
      <c r="C405" s="58">
        <f>PRRAS!D416</f>
        <v>11270701</v>
      </c>
      <c r="D405" s="58">
        <f>PRRAS!E416</f>
        <v>12104917</v>
      </c>
      <c r="E405" s="58">
        <v>0</v>
      </c>
      <c r="F405" s="58">
        <v>0</v>
      </c>
      <c r="G405" s="59">
        <f t="shared" si="12"/>
        <v>14334136.140000001</v>
      </c>
      <c r="H405" s="59">
        <f t="shared" si="13"/>
        <v>0</v>
      </c>
      <c r="I405" s="60">
        <v>0</v>
      </c>
    </row>
    <row r="406" spans="1:9" x14ac:dyDescent="0.2">
      <c r="A406" s="57">
        <v>151</v>
      </c>
      <c r="B406" s="58">
        <f>PRRAS!C417</f>
        <v>405</v>
      </c>
      <c r="C406" s="58">
        <f>PRRAS!D417</f>
        <v>512065</v>
      </c>
      <c r="D406" s="58">
        <f>PRRAS!E417</f>
        <v>368067</v>
      </c>
      <c r="E406" s="58">
        <v>0</v>
      </c>
      <c r="F406" s="58">
        <v>0</v>
      </c>
      <c r="G406" s="59">
        <f t="shared" si="12"/>
        <v>505520.59500000003</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21864</v>
      </c>
      <c r="D408" s="58">
        <f>PRRAS!E419</f>
        <v>0</v>
      </c>
      <c r="E408" s="58">
        <v>0</v>
      </c>
      <c r="F408" s="58">
        <v>0</v>
      </c>
      <c r="G408" s="59">
        <f t="shared" si="12"/>
        <v>8898.6479999999992</v>
      </c>
      <c r="H408" s="59">
        <f t="shared" si="13"/>
        <v>0</v>
      </c>
      <c r="I408" s="60">
        <v>0</v>
      </c>
    </row>
    <row r="409" spans="1:9" x14ac:dyDescent="0.2">
      <c r="A409" s="57">
        <v>151</v>
      </c>
      <c r="B409" s="58">
        <f>PRRAS!C420</f>
        <v>408</v>
      </c>
      <c r="C409" s="58">
        <f>PRRAS!D420</f>
        <v>0</v>
      </c>
      <c r="D409" s="58">
        <f>PRRAS!E420</f>
        <v>26615</v>
      </c>
      <c r="E409" s="58">
        <v>0</v>
      </c>
      <c r="F409" s="58">
        <v>0</v>
      </c>
      <c r="G409" s="59">
        <f t="shared" si="12"/>
        <v>21717.84</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534513</v>
      </c>
      <c r="D519" s="58">
        <f>PRRAS!E531</f>
        <v>530441</v>
      </c>
      <c r="E519" s="58">
        <v>0</v>
      </c>
      <c r="F519" s="58">
        <v>0</v>
      </c>
      <c r="G519" s="59">
        <f t="shared" si="16"/>
        <v>826414.61</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534513</v>
      </c>
      <c r="D584" s="58">
        <f>PRRAS!E596</f>
        <v>530441</v>
      </c>
      <c r="E584" s="58">
        <v>0</v>
      </c>
      <c r="F584" s="58">
        <v>0</v>
      </c>
      <c r="G584" s="59">
        <f t="shared" si="18"/>
        <v>930115.28499999992</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534513</v>
      </c>
      <c r="D596" s="58">
        <f>PRRAS!E608</f>
        <v>530441</v>
      </c>
      <c r="E596" s="58">
        <v>0</v>
      </c>
      <c r="F596" s="58">
        <v>0</v>
      </c>
      <c r="G596" s="59">
        <f t="shared" si="18"/>
        <v>949260.02499999991</v>
      </c>
      <c r="H596" s="59">
        <f t="shared" si="19"/>
        <v>0</v>
      </c>
      <c r="I596" s="60">
        <v>0</v>
      </c>
    </row>
    <row r="597" spans="1:9" x14ac:dyDescent="0.2">
      <c r="A597" s="57">
        <v>151</v>
      </c>
      <c r="B597" s="58">
        <f>PRRAS!C609</f>
        <v>596</v>
      </c>
      <c r="C597" s="58">
        <f>PRRAS!D609</f>
        <v>534513</v>
      </c>
      <c r="D597" s="58">
        <f>PRRAS!E609</f>
        <v>530441</v>
      </c>
      <c r="E597" s="58">
        <v>0</v>
      </c>
      <c r="F597" s="58">
        <v>0</v>
      </c>
      <c r="G597" s="59">
        <f t="shared" si="18"/>
        <v>950855.41999999993</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534513</v>
      </c>
      <c r="D627" s="58">
        <f>PRRAS!E639</f>
        <v>530441</v>
      </c>
      <c r="E627" s="58">
        <v>0</v>
      </c>
      <c r="F627" s="58">
        <v>0</v>
      </c>
      <c r="G627" s="59">
        <f t="shared" si="18"/>
        <v>998717.27</v>
      </c>
      <c r="H627" s="59">
        <f t="shared" si="19"/>
        <v>0</v>
      </c>
      <c r="I627" s="60">
        <v>0</v>
      </c>
    </row>
    <row r="628" spans="1:9" x14ac:dyDescent="0.2">
      <c r="A628" s="57">
        <v>151</v>
      </c>
      <c r="B628" s="58">
        <f>PRRAS!C640</f>
        <v>627</v>
      </c>
      <c r="C628" s="58">
        <f>PRRAS!D640</f>
        <v>428</v>
      </c>
      <c r="D628" s="58">
        <f>PRRAS!E640</f>
        <v>2129</v>
      </c>
      <c r="E628" s="58">
        <v>0</v>
      </c>
      <c r="F628" s="58">
        <v>0</v>
      </c>
      <c r="G628" s="59">
        <f t="shared" si="18"/>
        <v>2938.1219999999998</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11782766</v>
      </c>
      <c r="D630" s="58">
        <f>PRRAS!E642</f>
        <v>12472984</v>
      </c>
      <c r="E630" s="58">
        <v>0</v>
      </c>
      <c r="F630" s="58">
        <v>0</v>
      </c>
      <c r="G630" s="59">
        <f t="shared" si="18"/>
        <v>23102373.686000001</v>
      </c>
      <c r="H630" s="59">
        <f t="shared" si="19"/>
        <v>0</v>
      </c>
      <c r="I630" s="60">
        <v>0</v>
      </c>
    </row>
    <row r="631" spans="1:9" x14ac:dyDescent="0.2">
      <c r="A631" s="57">
        <v>151</v>
      </c>
      <c r="B631" s="58">
        <f>PRRAS!C643</f>
        <v>630</v>
      </c>
      <c r="C631" s="58">
        <f>PRRAS!D643</f>
        <v>11805214</v>
      </c>
      <c r="D631" s="58">
        <f>PRRAS!E643</f>
        <v>12635358</v>
      </c>
      <c r="E631" s="58">
        <v>0</v>
      </c>
      <c r="F631" s="58">
        <v>0</v>
      </c>
      <c r="G631" s="59">
        <f t="shared" si="18"/>
        <v>23357835.899999999</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22448</v>
      </c>
      <c r="D633" s="58">
        <f>PRRAS!E645</f>
        <v>162374</v>
      </c>
      <c r="E633" s="58">
        <v>0</v>
      </c>
      <c r="F633" s="58">
        <v>0</v>
      </c>
      <c r="G633" s="59">
        <f t="shared" si="18"/>
        <v>219427.872</v>
      </c>
      <c r="H633" s="59">
        <f t="shared" si="19"/>
        <v>0</v>
      </c>
      <c r="I633" s="60">
        <v>0</v>
      </c>
    </row>
    <row r="634" spans="1:9" x14ac:dyDescent="0.2">
      <c r="A634" s="57">
        <v>151</v>
      </c>
      <c r="B634" s="58">
        <f>PRRAS!C646</f>
        <v>633</v>
      </c>
      <c r="C634" s="58">
        <f>PRRAS!D646</f>
        <v>22292</v>
      </c>
      <c r="D634" s="58">
        <f>PRRAS!E646</f>
        <v>0</v>
      </c>
      <c r="E634" s="58">
        <v>0</v>
      </c>
      <c r="F634" s="58">
        <v>0</v>
      </c>
      <c r="G634" s="59">
        <f t="shared" si="18"/>
        <v>14110.835999999999</v>
      </c>
      <c r="H634" s="59">
        <f t="shared" si="19"/>
        <v>0</v>
      </c>
      <c r="I634" s="60">
        <v>0</v>
      </c>
    </row>
    <row r="635" spans="1:9" x14ac:dyDescent="0.2">
      <c r="A635" s="57">
        <v>151</v>
      </c>
      <c r="B635" s="58">
        <f>PRRAS!C647</f>
        <v>634</v>
      </c>
      <c r="C635" s="58">
        <f>PRRAS!D647</f>
        <v>0</v>
      </c>
      <c r="D635" s="58">
        <f>PRRAS!E647</f>
        <v>24486</v>
      </c>
      <c r="E635" s="58">
        <v>0</v>
      </c>
      <c r="F635" s="58">
        <v>0</v>
      </c>
      <c r="G635" s="59">
        <f t="shared" si="18"/>
        <v>31048.248</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156</v>
      </c>
      <c r="D637" s="58">
        <f>PRRAS!E649</f>
        <v>186860</v>
      </c>
      <c r="E637" s="58">
        <v>0</v>
      </c>
      <c r="F637" s="58">
        <v>0</v>
      </c>
      <c r="G637" s="59">
        <f t="shared" si="18"/>
        <v>237785.136</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460458</v>
      </c>
      <c r="D639" s="58">
        <f>PRRAS!E652</f>
        <v>763783</v>
      </c>
      <c r="E639" s="58">
        <v>0</v>
      </c>
      <c r="F639" s="58">
        <v>0</v>
      </c>
      <c r="G639" s="59">
        <f t="shared" si="18"/>
        <v>1268359.3119999999</v>
      </c>
      <c r="H639" s="59">
        <f t="shared" si="19"/>
        <v>0</v>
      </c>
      <c r="I639" s="60">
        <v>0</v>
      </c>
    </row>
    <row r="640" spans="1:9" x14ac:dyDescent="0.2">
      <c r="A640" s="57">
        <v>151</v>
      </c>
      <c r="B640" s="58">
        <f>PRRAS!C653</f>
        <v>639</v>
      </c>
      <c r="C640" s="58">
        <f>PRRAS!D653</f>
        <v>12311950</v>
      </c>
      <c r="D640" s="58">
        <f>PRRAS!E653</f>
        <v>13071759</v>
      </c>
      <c r="E640" s="58">
        <v>0</v>
      </c>
      <c r="F640" s="58">
        <v>0</v>
      </c>
      <c r="G640" s="59">
        <f t="shared" si="18"/>
        <v>24573044.052000001</v>
      </c>
      <c r="H640" s="59">
        <f t="shared" si="19"/>
        <v>0</v>
      </c>
      <c r="I640" s="60">
        <v>0</v>
      </c>
    </row>
    <row r="641" spans="1:9" x14ac:dyDescent="0.2">
      <c r="A641" s="57">
        <v>151</v>
      </c>
      <c r="B641" s="58">
        <f>PRRAS!C654</f>
        <v>640</v>
      </c>
      <c r="C641" s="58">
        <f>PRRAS!D654</f>
        <v>12008625</v>
      </c>
      <c r="D641" s="58">
        <f>PRRAS!E654</f>
        <v>13394776</v>
      </c>
      <c r="E641" s="58">
        <v>0</v>
      </c>
      <c r="F641" s="58">
        <v>0</v>
      </c>
      <c r="G641" s="59">
        <f t="shared" si="18"/>
        <v>24830833.280000001</v>
      </c>
      <c r="H641" s="59">
        <f t="shared" si="19"/>
        <v>0</v>
      </c>
      <c r="I641" s="60">
        <v>0</v>
      </c>
    </row>
    <row r="642" spans="1:9" x14ac:dyDescent="0.2">
      <c r="A642" s="57">
        <v>151</v>
      </c>
      <c r="B642" s="58">
        <f>PRRAS!C655</f>
        <v>641</v>
      </c>
      <c r="C642" s="58">
        <f>PRRAS!D655</f>
        <v>763783</v>
      </c>
      <c r="D642" s="58">
        <f>PRRAS!E655</f>
        <v>440766</v>
      </c>
      <c r="E642" s="58">
        <v>0</v>
      </c>
      <c r="F642" s="58">
        <v>0</v>
      </c>
      <c r="G642" s="59">
        <f t="shared" ref="G642:G705" si="20">(B642/1000)*(C642*1+D642*2)</f>
        <v>1054646.915</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81</v>
      </c>
      <c r="D644" s="58">
        <f>PRRAS!E657</f>
        <v>85</v>
      </c>
      <c r="E644" s="58">
        <v>0</v>
      </c>
      <c r="F644" s="58">
        <v>0</v>
      </c>
      <c r="G644" s="59">
        <f t="shared" si="20"/>
        <v>161.393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81</v>
      </c>
      <c r="D646" s="58">
        <f>PRRAS!E659</f>
        <v>83</v>
      </c>
      <c r="E646" s="58">
        <v>0</v>
      </c>
      <c r="F646" s="58">
        <v>0</v>
      </c>
      <c r="G646" s="59">
        <f t="shared" si="20"/>
        <v>159.315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14629</v>
      </c>
      <c r="E659" s="58">
        <v>0</v>
      </c>
      <c r="F659" s="58">
        <v>0</v>
      </c>
      <c r="G659" s="59">
        <f t="shared" si="20"/>
        <v>19251.763999999999</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90333</v>
      </c>
      <c r="D666" s="58">
        <f>PRRAS!E679</f>
        <v>90333</v>
      </c>
      <c r="E666" s="58">
        <v>0</v>
      </c>
      <c r="F666" s="58">
        <v>0</v>
      </c>
      <c r="G666" s="59">
        <f t="shared" si="20"/>
        <v>180214.33500000002</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6498065</v>
      </c>
      <c r="D685" s="58">
        <f>PRRAS!E698</f>
        <v>7079317</v>
      </c>
      <c r="E685" s="58">
        <v>0</v>
      </c>
      <c r="F685" s="58">
        <v>0</v>
      </c>
      <c r="G685" s="59">
        <f t="shared" si="20"/>
        <v>14129182.116</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27469</v>
      </c>
      <c r="E687" s="58">
        <v>0</v>
      </c>
      <c r="F687" s="58">
        <v>0</v>
      </c>
      <c r="G687" s="59">
        <f t="shared" si="20"/>
        <v>37687.468000000001</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54389</v>
      </c>
      <c r="D689" s="58">
        <f>PRRAS!E702</f>
        <v>69966</v>
      </c>
      <c r="E689" s="58">
        <v>0</v>
      </c>
      <c r="F689" s="58">
        <v>0</v>
      </c>
      <c r="G689" s="59">
        <f t="shared" si="20"/>
        <v>133692.848</v>
      </c>
      <c r="H689" s="59">
        <f t="shared" si="21"/>
        <v>0</v>
      </c>
      <c r="I689" s="60">
        <v>0</v>
      </c>
    </row>
    <row r="690" spans="1:9" x14ac:dyDescent="0.2">
      <c r="A690" s="57">
        <v>151</v>
      </c>
      <c r="B690" s="58">
        <f>PRRAS!C703</f>
        <v>689</v>
      </c>
      <c r="C690" s="58">
        <f>PRRAS!D703</f>
        <v>187415</v>
      </c>
      <c r="D690" s="58">
        <f>PRRAS!E703</f>
        <v>257058</v>
      </c>
      <c r="E690" s="58">
        <v>0</v>
      </c>
      <c r="F690" s="58">
        <v>0</v>
      </c>
      <c r="G690" s="59">
        <f t="shared" si="20"/>
        <v>483354.85899999994</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23702</v>
      </c>
      <c r="D692" s="58">
        <f>PRRAS!E705</f>
        <v>54240</v>
      </c>
      <c r="E692" s="58">
        <v>0</v>
      </c>
      <c r="F692" s="58">
        <v>0</v>
      </c>
      <c r="G692" s="59">
        <f t="shared" si="20"/>
        <v>91337.761999999988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72057</v>
      </c>
      <c r="D697" s="58">
        <f>PRRAS!E710</f>
        <v>72057</v>
      </c>
      <c r="E697" s="58">
        <v>0</v>
      </c>
      <c r="F697" s="58">
        <v>0</v>
      </c>
      <c r="G697" s="59">
        <f t="shared" si="20"/>
        <v>150455.016</v>
      </c>
      <c r="H697" s="59">
        <f t="shared" si="21"/>
        <v>0</v>
      </c>
      <c r="I697" s="60">
        <v>0</v>
      </c>
    </row>
    <row r="698" spans="1:9" x14ac:dyDescent="0.2">
      <c r="A698" s="57">
        <v>151</v>
      </c>
      <c r="B698" s="58">
        <f>PRRAS!C711</f>
        <v>697</v>
      </c>
      <c r="C698" s="58">
        <f>PRRAS!D711</f>
        <v>24348</v>
      </c>
      <c r="D698" s="58">
        <f>PRRAS!E711</f>
        <v>26187</v>
      </c>
      <c r="E698" s="58">
        <v>0</v>
      </c>
      <c r="F698" s="58">
        <v>0</v>
      </c>
      <c r="G698" s="59">
        <f t="shared" si="20"/>
        <v>53475.233999999997</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150076</v>
      </c>
      <c r="D714" s="58">
        <f>PRRAS!E727</f>
        <v>135556</v>
      </c>
      <c r="E714" s="58">
        <v>0</v>
      </c>
      <c r="F714" s="58">
        <v>0</v>
      </c>
      <c r="G714" s="59">
        <f t="shared" si="22"/>
        <v>300307.04399999999</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8200</v>
      </c>
      <c r="D773" s="58">
        <f>PRRAS!E786</f>
        <v>7100</v>
      </c>
      <c r="E773" s="58">
        <v>0</v>
      </c>
      <c r="F773" s="58">
        <v>0</v>
      </c>
      <c r="G773" s="59">
        <f t="shared" si="24"/>
        <v>17292.8</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13884</v>
      </c>
      <c r="D785" s="58">
        <f>PRRAS!E798</f>
        <v>7772</v>
      </c>
      <c r="E785" s="58">
        <v>0</v>
      </c>
      <c r="F785" s="58">
        <v>0</v>
      </c>
      <c r="G785" s="59">
        <f t="shared" si="24"/>
        <v>23071.552</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43922310</v>
      </c>
      <c r="D977" s="63">
        <f>Bil!E12</f>
        <v>43091708</v>
      </c>
      <c r="E977" s="63">
        <v>0</v>
      </c>
      <c r="F977" s="63">
        <v>0</v>
      </c>
      <c r="G977" s="64">
        <f t="shared" ref="G977:G1040" si="32">B977/1000*C977+B977/500*D977</f>
        <v>130105.726</v>
      </c>
      <c r="H977" s="64">
        <f t="shared" si="31"/>
        <v>0</v>
      </c>
      <c r="I977" s="65"/>
    </row>
    <row r="978" spans="1:9" x14ac:dyDescent="0.2">
      <c r="A978" s="57">
        <v>152</v>
      </c>
      <c r="B978" s="58">
        <f>Bil!C13</f>
        <v>2</v>
      </c>
      <c r="C978" s="58">
        <f>Bil!D13</f>
        <v>42520910</v>
      </c>
      <c r="D978" s="58">
        <f>Bil!E13</f>
        <v>41864020</v>
      </c>
      <c r="E978" s="58">
        <v>0</v>
      </c>
      <c r="F978" s="58">
        <v>0</v>
      </c>
      <c r="G978" s="59">
        <f t="shared" si="32"/>
        <v>252497.90000000002</v>
      </c>
      <c r="H978" s="59">
        <f t="shared" si="31"/>
        <v>0</v>
      </c>
      <c r="I978" s="60"/>
    </row>
    <row r="979" spans="1:9" x14ac:dyDescent="0.2">
      <c r="A979" s="57">
        <v>152</v>
      </c>
      <c r="B979" s="58">
        <f>Bil!C14</f>
        <v>3</v>
      </c>
      <c r="C979" s="58">
        <f>Bil!D14</f>
        <v>3430044</v>
      </c>
      <c r="D979" s="58">
        <f>Bil!E14</f>
        <v>3430044</v>
      </c>
      <c r="E979" s="58">
        <v>0</v>
      </c>
      <c r="F979" s="58">
        <v>0</v>
      </c>
      <c r="G979" s="59">
        <f t="shared" si="32"/>
        <v>30870.396000000001</v>
      </c>
      <c r="H979" s="59">
        <f t="shared" si="31"/>
        <v>0</v>
      </c>
      <c r="I979" s="60"/>
    </row>
    <row r="980" spans="1:9" x14ac:dyDescent="0.2">
      <c r="A980" s="57">
        <v>152</v>
      </c>
      <c r="B980" s="58">
        <f>Bil!C15</f>
        <v>4</v>
      </c>
      <c r="C980" s="58">
        <f>Bil!D15</f>
        <v>536922</v>
      </c>
      <c r="D980" s="58">
        <f>Bil!E15</f>
        <v>536922</v>
      </c>
      <c r="E980" s="58">
        <v>0</v>
      </c>
      <c r="F980" s="58">
        <v>0</v>
      </c>
      <c r="G980" s="59">
        <f t="shared" si="32"/>
        <v>6443.0640000000003</v>
      </c>
      <c r="H980" s="59">
        <f t="shared" si="31"/>
        <v>0</v>
      </c>
      <c r="I980" s="60"/>
    </row>
    <row r="981" spans="1:9" x14ac:dyDescent="0.2">
      <c r="A981" s="57">
        <v>152</v>
      </c>
      <c r="B981" s="58">
        <f>Bil!C16</f>
        <v>5</v>
      </c>
      <c r="C981" s="58">
        <f>Bil!D16</f>
        <v>2893122</v>
      </c>
      <c r="D981" s="58">
        <f>Bil!E16</f>
        <v>2893122</v>
      </c>
      <c r="E981" s="58">
        <v>0</v>
      </c>
      <c r="F981" s="58">
        <v>0</v>
      </c>
      <c r="G981" s="59">
        <f t="shared" si="32"/>
        <v>43396.83</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33468867</v>
      </c>
      <c r="D983" s="58">
        <f>Bil!E18</f>
        <v>32811977</v>
      </c>
      <c r="E983" s="58">
        <v>0</v>
      </c>
      <c r="F983" s="58">
        <v>0</v>
      </c>
      <c r="G983" s="59">
        <f t="shared" si="32"/>
        <v>693649.74699999997</v>
      </c>
      <c r="H983" s="59">
        <f t="shared" si="31"/>
        <v>0</v>
      </c>
      <c r="I983" s="60"/>
    </row>
    <row r="984" spans="1:9" x14ac:dyDescent="0.2">
      <c r="A984" s="57">
        <v>152</v>
      </c>
      <c r="B984" s="58">
        <f>Bil!C19</f>
        <v>8</v>
      </c>
      <c r="C984" s="58">
        <f>Bil!D19</f>
        <v>33117371</v>
      </c>
      <c r="D984" s="58">
        <f>Bil!E19</f>
        <v>32467986</v>
      </c>
      <c r="E984" s="58">
        <v>0</v>
      </c>
      <c r="F984" s="58">
        <v>0</v>
      </c>
      <c r="G984" s="59">
        <f t="shared" si="32"/>
        <v>784426.74399999995</v>
      </c>
      <c r="H984" s="59">
        <f t="shared" si="31"/>
        <v>0</v>
      </c>
      <c r="I984" s="60"/>
    </row>
    <row r="985" spans="1:9" x14ac:dyDescent="0.2">
      <c r="A985" s="57">
        <v>152</v>
      </c>
      <c r="B985" s="58">
        <f>Bil!C20</f>
        <v>9</v>
      </c>
      <c r="C985" s="58">
        <f>Bil!D20</f>
        <v>4585946</v>
      </c>
      <c r="D985" s="58">
        <f>Bil!E20</f>
        <v>4677696</v>
      </c>
      <c r="E985" s="58">
        <v>0</v>
      </c>
      <c r="F985" s="58">
        <v>0</v>
      </c>
      <c r="G985" s="59">
        <f t="shared" si="32"/>
        <v>125472.04199999999</v>
      </c>
      <c r="H985" s="59">
        <f t="shared" si="31"/>
        <v>0</v>
      </c>
      <c r="I985" s="60"/>
    </row>
    <row r="986" spans="1:9" x14ac:dyDescent="0.2">
      <c r="A986" s="57">
        <v>152</v>
      </c>
      <c r="B986" s="58">
        <f>Bil!C21</f>
        <v>10</v>
      </c>
      <c r="C986" s="58">
        <f>Bil!D21</f>
        <v>47718138</v>
      </c>
      <c r="D986" s="58">
        <f>Bil!E21</f>
        <v>47718138</v>
      </c>
      <c r="E986" s="58">
        <v>0</v>
      </c>
      <c r="F986" s="58">
        <v>0</v>
      </c>
      <c r="G986" s="59">
        <f t="shared" si="32"/>
        <v>1431544.1400000001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19186713</v>
      </c>
      <c r="D989" s="58">
        <f>Bil!E24</f>
        <v>19927848</v>
      </c>
      <c r="E989" s="58">
        <v>0</v>
      </c>
      <c r="F989" s="58">
        <v>0</v>
      </c>
      <c r="G989" s="59">
        <f t="shared" si="32"/>
        <v>767551.31699999992</v>
      </c>
      <c r="H989" s="59">
        <f t="shared" si="31"/>
        <v>0</v>
      </c>
      <c r="I989" s="60"/>
    </row>
    <row r="990" spans="1:9" x14ac:dyDescent="0.2">
      <c r="A990" s="57">
        <v>152</v>
      </c>
      <c r="B990" s="58">
        <f>Bil!C25</f>
        <v>14</v>
      </c>
      <c r="C990" s="58">
        <f>Bil!D25</f>
        <v>108719</v>
      </c>
      <c r="D990" s="58">
        <f>Bil!E25</f>
        <v>174015</v>
      </c>
      <c r="E990" s="58">
        <v>0</v>
      </c>
      <c r="F990" s="58">
        <v>0</v>
      </c>
      <c r="G990" s="59">
        <f t="shared" si="32"/>
        <v>6394.4859999999999</v>
      </c>
      <c r="H990" s="59">
        <f t="shared" si="31"/>
        <v>0</v>
      </c>
      <c r="I990" s="60"/>
    </row>
    <row r="991" spans="1:9" x14ac:dyDescent="0.2">
      <c r="A991" s="57">
        <v>152</v>
      </c>
      <c r="B991" s="58">
        <f>Bil!C26</f>
        <v>15</v>
      </c>
      <c r="C991" s="58">
        <f>Bil!D26</f>
        <v>584122</v>
      </c>
      <c r="D991" s="58">
        <f>Bil!E26</f>
        <v>680683</v>
      </c>
      <c r="E991" s="58">
        <v>0</v>
      </c>
      <c r="F991" s="58">
        <v>0</v>
      </c>
      <c r="G991" s="59">
        <f t="shared" si="32"/>
        <v>29182.32</v>
      </c>
      <c r="H991" s="59">
        <f t="shared" si="31"/>
        <v>0</v>
      </c>
      <c r="I991" s="60"/>
    </row>
    <row r="992" spans="1:9" x14ac:dyDescent="0.2">
      <c r="A992" s="57">
        <v>152</v>
      </c>
      <c r="B992" s="58">
        <f>Bil!C27</f>
        <v>16</v>
      </c>
      <c r="C992" s="58">
        <f>Bil!D27</f>
        <v>321087</v>
      </c>
      <c r="D992" s="58">
        <f>Bil!E27</f>
        <v>321087</v>
      </c>
      <c r="E992" s="58">
        <v>0</v>
      </c>
      <c r="F992" s="58">
        <v>0</v>
      </c>
      <c r="G992" s="59">
        <f t="shared" si="32"/>
        <v>15412.175999999999</v>
      </c>
      <c r="H992" s="59">
        <f t="shared" si="31"/>
        <v>0</v>
      </c>
      <c r="I992" s="60"/>
    </row>
    <row r="993" spans="1:9" x14ac:dyDescent="0.2">
      <c r="A993" s="57">
        <v>152</v>
      </c>
      <c r="B993" s="58">
        <f>Bil!C28</f>
        <v>17</v>
      </c>
      <c r="C993" s="58">
        <f>Bil!D28</f>
        <v>499178</v>
      </c>
      <c r="D993" s="58">
        <f>Bil!E28</f>
        <v>499178</v>
      </c>
      <c r="E993" s="58">
        <v>0</v>
      </c>
      <c r="F993" s="58">
        <v>0</v>
      </c>
      <c r="G993" s="59">
        <f t="shared" si="32"/>
        <v>25458.078000000001</v>
      </c>
      <c r="H993" s="59">
        <f t="shared" si="31"/>
        <v>0</v>
      </c>
      <c r="I993" s="60"/>
    </row>
    <row r="994" spans="1:9" x14ac:dyDescent="0.2">
      <c r="A994" s="57">
        <v>152</v>
      </c>
      <c r="B994" s="58">
        <f>Bil!C29</f>
        <v>18</v>
      </c>
      <c r="C994" s="58">
        <f>Bil!D29</f>
        <v>1544199</v>
      </c>
      <c r="D994" s="58">
        <f>Bil!E29</f>
        <v>1685475</v>
      </c>
      <c r="E994" s="58">
        <v>0</v>
      </c>
      <c r="F994" s="58">
        <v>0</v>
      </c>
      <c r="G994" s="59">
        <f t="shared" si="32"/>
        <v>88472.682000000001</v>
      </c>
      <c r="H994" s="59">
        <f t="shared" si="31"/>
        <v>0</v>
      </c>
      <c r="I994" s="60"/>
    </row>
    <row r="995" spans="1:9" x14ac:dyDescent="0.2">
      <c r="A995" s="57">
        <v>152</v>
      </c>
      <c r="B995" s="58">
        <f>Bil!C30</f>
        <v>19</v>
      </c>
      <c r="C995" s="58">
        <f>Bil!D30</f>
        <v>107399</v>
      </c>
      <c r="D995" s="58">
        <f>Bil!E30</f>
        <v>107399</v>
      </c>
      <c r="E995" s="58">
        <v>0</v>
      </c>
      <c r="F995" s="58">
        <v>0</v>
      </c>
      <c r="G995" s="59">
        <f t="shared" si="32"/>
        <v>6121.7429999999995</v>
      </c>
      <c r="H995" s="59">
        <f t="shared" si="31"/>
        <v>0</v>
      </c>
      <c r="I995" s="60"/>
    </row>
    <row r="996" spans="1:9" x14ac:dyDescent="0.2">
      <c r="A996" s="57">
        <v>152</v>
      </c>
      <c r="B996" s="58">
        <f>Bil!C31</f>
        <v>20</v>
      </c>
      <c r="C996" s="58">
        <f>Bil!D31</f>
        <v>13716</v>
      </c>
      <c r="D996" s="58">
        <f>Bil!E31</f>
        <v>13716</v>
      </c>
      <c r="E996" s="58">
        <v>0</v>
      </c>
      <c r="F996" s="58">
        <v>0</v>
      </c>
      <c r="G996" s="59">
        <f t="shared" si="32"/>
        <v>822.96</v>
      </c>
      <c r="H996" s="59">
        <f t="shared" si="31"/>
        <v>0</v>
      </c>
      <c r="I996" s="60"/>
    </row>
    <row r="997" spans="1:9" x14ac:dyDescent="0.2">
      <c r="A997" s="57">
        <v>152</v>
      </c>
      <c r="B997" s="58">
        <f>Bil!C32</f>
        <v>21</v>
      </c>
      <c r="C997" s="58">
        <f>Bil!D32</f>
        <v>6234493</v>
      </c>
      <c r="D997" s="58">
        <f>Bil!E32</f>
        <v>6514764</v>
      </c>
      <c r="E997" s="58">
        <v>0</v>
      </c>
      <c r="F997" s="58">
        <v>0</v>
      </c>
      <c r="G997" s="59">
        <f t="shared" si="32"/>
        <v>404544.44099999999</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9195475</v>
      </c>
      <c r="D999" s="58">
        <f>Bil!E34</f>
        <v>9648287</v>
      </c>
      <c r="E999" s="58">
        <v>0</v>
      </c>
      <c r="F999" s="58">
        <v>0</v>
      </c>
      <c r="G999" s="59">
        <f t="shared" si="32"/>
        <v>655317.12699999998</v>
      </c>
      <c r="H999" s="59">
        <f t="shared" si="31"/>
        <v>0</v>
      </c>
      <c r="I999" s="60"/>
    </row>
    <row r="1000" spans="1:9" x14ac:dyDescent="0.2">
      <c r="A1000" s="57">
        <v>152</v>
      </c>
      <c r="B1000" s="58">
        <f>Bil!C35</f>
        <v>24</v>
      </c>
      <c r="C1000" s="58">
        <f>Bil!D35</f>
        <v>207039</v>
      </c>
      <c r="D1000" s="58">
        <f>Bil!E35</f>
        <v>134238</v>
      </c>
      <c r="E1000" s="58">
        <v>0</v>
      </c>
      <c r="F1000" s="58">
        <v>0</v>
      </c>
      <c r="G1000" s="59">
        <f t="shared" si="32"/>
        <v>11412.36</v>
      </c>
      <c r="H1000" s="59">
        <f t="shared" si="31"/>
        <v>0</v>
      </c>
      <c r="I1000" s="60"/>
    </row>
    <row r="1001" spans="1:9" x14ac:dyDescent="0.2">
      <c r="A1001" s="57">
        <v>152</v>
      </c>
      <c r="B1001" s="58">
        <f>Bil!C36</f>
        <v>25</v>
      </c>
      <c r="C1001" s="58">
        <f>Bil!D36</f>
        <v>706615</v>
      </c>
      <c r="D1001" s="58">
        <f>Bil!E36</f>
        <v>706615</v>
      </c>
      <c r="E1001" s="58">
        <v>0</v>
      </c>
      <c r="F1001" s="58">
        <v>0</v>
      </c>
      <c r="G1001" s="59">
        <f t="shared" si="32"/>
        <v>52996.125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499576</v>
      </c>
      <c r="D1005" s="58">
        <f>Bil!E40</f>
        <v>572377</v>
      </c>
      <c r="E1005" s="58">
        <v>0</v>
      </c>
      <c r="F1005" s="58">
        <v>0</v>
      </c>
      <c r="G1005" s="59">
        <f t="shared" si="32"/>
        <v>47685.570000000007</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35738</v>
      </c>
      <c r="D1016" s="58">
        <f>Bil!E51</f>
        <v>35738</v>
      </c>
      <c r="E1016" s="58">
        <v>0</v>
      </c>
      <c r="F1016" s="58">
        <v>0</v>
      </c>
      <c r="G1016" s="59">
        <f t="shared" si="32"/>
        <v>4288.5599999999995</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35738</v>
      </c>
      <c r="D1018" s="58">
        <f>Bil!E53</f>
        <v>35738</v>
      </c>
      <c r="E1018" s="58">
        <v>0</v>
      </c>
      <c r="F1018" s="58">
        <v>0</v>
      </c>
      <c r="G1018" s="59">
        <f t="shared" si="32"/>
        <v>4502.9880000000003</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1380128</v>
      </c>
      <c r="D1025" s="58">
        <f>Bil!E60</f>
        <v>1494914</v>
      </c>
      <c r="E1025" s="58">
        <v>0</v>
      </c>
      <c r="F1025" s="58">
        <v>0</v>
      </c>
      <c r="G1025" s="59">
        <f t="shared" si="32"/>
        <v>214127.84400000001</v>
      </c>
      <c r="H1025" s="59">
        <f t="shared" si="31"/>
        <v>0</v>
      </c>
      <c r="I1025" s="60"/>
    </row>
    <row r="1026" spans="1:9" x14ac:dyDescent="0.2">
      <c r="A1026" s="57">
        <v>152</v>
      </c>
      <c r="B1026" s="58">
        <f>Bil!C61</f>
        <v>50</v>
      </c>
      <c r="C1026" s="58">
        <f>Bil!D61</f>
        <v>1380128</v>
      </c>
      <c r="D1026" s="58">
        <f>Bil!E61</f>
        <v>1494914</v>
      </c>
      <c r="E1026" s="58">
        <v>0</v>
      </c>
      <c r="F1026" s="58">
        <v>0</v>
      </c>
      <c r="G1026" s="59">
        <f t="shared" si="32"/>
        <v>218497.8</v>
      </c>
      <c r="H1026" s="59">
        <f t="shared" ref="H1026:H1089" si="33">ABS(C1026-ROUND(C1026,0))+ABS(D1026-ROUND(D1026,0))</f>
        <v>0</v>
      </c>
      <c r="I1026" s="60"/>
    </row>
    <row r="1027" spans="1:9" x14ac:dyDescent="0.2">
      <c r="A1027" s="57">
        <v>152</v>
      </c>
      <c r="B1027" s="58">
        <f>Bil!C62</f>
        <v>51</v>
      </c>
      <c r="C1027" s="58">
        <f>Bil!D62</f>
        <v>5621999</v>
      </c>
      <c r="D1027" s="58">
        <f>Bil!E62</f>
        <v>5621999</v>
      </c>
      <c r="E1027" s="58">
        <v>0</v>
      </c>
      <c r="F1027" s="58">
        <v>0</v>
      </c>
      <c r="G1027" s="59">
        <f t="shared" si="32"/>
        <v>860165.84699999983</v>
      </c>
      <c r="H1027" s="59">
        <f t="shared" si="33"/>
        <v>0</v>
      </c>
      <c r="I1027" s="60"/>
    </row>
    <row r="1028" spans="1:9" x14ac:dyDescent="0.2">
      <c r="A1028" s="57">
        <v>152</v>
      </c>
      <c r="B1028" s="58">
        <f>Bil!C63</f>
        <v>52</v>
      </c>
      <c r="C1028" s="58">
        <f>Bil!D63</f>
        <v>3488549</v>
      </c>
      <c r="D1028" s="58">
        <f>Bil!E63</f>
        <v>3488549</v>
      </c>
      <c r="E1028" s="58">
        <v>0</v>
      </c>
      <c r="F1028" s="58">
        <v>0</v>
      </c>
      <c r="G1028" s="59">
        <f t="shared" si="32"/>
        <v>544213.64399999997</v>
      </c>
      <c r="H1028" s="59">
        <f t="shared" si="33"/>
        <v>0</v>
      </c>
      <c r="I1028" s="60"/>
    </row>
    <row r="1029" spans="1:9" x14ac:dyDescent="0.2">
      <c r="A1029" s="57">
        <v>152</v>
      </c>
      <c r="B1029" s="58">
        <f>Bil!C64</f>
        <v>53</v>
      </c>
      <c r="C1029" s="58">
        <f>Bil!D64</f>
        <v>2117780</v>
      </c>
      <c r="D1029" s="58">
        <f>Bil!E64</f>
        <v>2117780</v>
      </c>
      <c r="E1029" s="58">
        <v>0</v>
      </c>
      <c r="F1029" s="58">
        <v>0</v>
      </c>
      <c r="G1029" s="59">
        <f t="shared" si="32"/>
        <v>336727.02</v>
      </c>
      <c r="H1029" s="59">
        <f t="shared" si="33"/>
        <v>0</v>
      </c>
      <c r="I1029" s="60"/>
    </row>
    <row r="1030" spans="1:9" x14ac:dyDescent="0.2">
      <c r="A1030" s="57">
        <v>152</v>
      </c>
      <c r="B1030" s="58">
        <f>Bil!C65</f>
        <v>54</v>
      </c>
      <c r="C1030" s="58">
        <f>Bil!D65</f>
        <v>15670</v>
      </c>
      <c r="D1030" s="58">
        <f>Bil!E65</f>
        <v>15670</v>
      </c>
      <c r="E1030" s="58">
        <v>0</v>
      </c>
      <c r="F1030" s="58">
        <v>0</v>
      </c>
      <c r="G1030" s="59">
        <f t="shared" si="32"/>
        <v>2538.54</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1401400</v>
      </c>
      <c r="D1039" s="58">
        <f>Bil!E74</f>
        <v>1227688</v>
      </c>
      <c r="E1039" s="58">
        <v>0</v>
      </c>
      <c r="F1039" s="58">
        <v>0</v>
      </c>
      <c r="G1039" s="59">
        <f t="shared" si="32"/>
        <v>242976.88799999998</v>
      </c>
      <c r="H1039" s="59">
        <f t="shared" si="33"/>
        <v>0</v>
      </c>
      <c r="I1039" s="60"/>
    </row>
    <row r="1040" spans="1:9" x14ac:dyDescent="0.2">
      <c r="A1040" s="57">
        <v>152</v>
      </c>
      <c r="B1040" s="58">
        <f>Bil!C75</f>
        <v>64</v>
      </c>
      <c r="C1040" s="58">
        <f>Bil!D75</f>
        <v>763783</v>
      </c>
      <c r="D1040" s="58">
        <f>Bil!E75</f>
        <v>440766</v>
      </c>
      <c r="E1040" s="58">
        <v>0</v>
      </c>
      <c r="F1040" s="58">
        <v>0</v>
      </c>
      <c r="G1040" s="59">
        <f t="shared" si="32"/>
        <v>105300.16</v>
      </c>
      <c r="H1040" s="59">
        <f t="shared" si="33"/>
        <v>0</v>
      </c>
      <c r="I1040" s="60"/>
    </row>
    <row r="1041" spans="1:9" x14ac:dyDescent="0.2">
      <c r="A1041" s="57">
        <v>152</v>
      </c>
      <c r="B1041" s="58">
        <f>Bil!C76</f>
        <v>65</v>
      </c>
      <c r="C1041" s="58">
        <f>Bil!D76</f>
        <v>763783</v>
      </c>
      <c r="D1041" s="58">
        <f>Bil!E76</f>
        <v>440766</v>
      </c>
      <c r="E1041" s="58">
        <v>0</v>
      </c>
      <c r="F1041" s="58">
        <v>0</v>
      </c>
      <c r="G1041" s="59">
        <f t="shared" ref="G1041:G1104" si="34">B1041/1000*C1041+B1041/500*D1041</f>
        <v>106945.47500000001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763783</v>
      </c>
      <c r="D1043" s="58">
        <f>Bil!E78</f>
        <v>440766</v>
      </c>
      <c r="E1043" s="58">
        <v>0</v>
      </c>
      <c r="F1043" s="58">
        <v>0</v>
      </c>
      <c r="G1043" s="59">
        <f t="shared" si="34"/>
        <v>110236.10500000001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27211</v>
      </c>
      <c r="D1049" s="58">
        <f>Bil!E84</f>
        <v>35091</v>
      </c>
      <c r="E1049" s="58">
        <v>0</v>
      </c>
      <c r="F1049" s="58">
        <v>0</v>
      </c>
      <c r="G1049" s="59">
        <f t="shared" si="34"/>
        <v>7109.6890000000003</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27211</v>
      </c>
      <c r="D1056" s="58">
        <f>Bil!E91</f>
        <v>35091</v>
      </c>
      <c r="E1056" s="58">
        <v>0</v>
      </c>
      <c r="F1056" s="58">
        <v>0</v>
      </c>
      <c r="G1056" s="59">
        <f t="shared" si="34"/>
        <v>7791.4400000000005</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78815</v>
      </c>
      <c r="D1116" s="58">
        <f>Bil!E151</f>
        <v>101984</v>
      </c>
      <c r="E1116" s="58">
        <v>0</v>
      </c>
      <c r="F1116" s="58">
        <v>0</v>
      </c>
      <c r="G1116" s="59">
        <f t="shared" si="36"/>
        <v>39589.620000000003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65439</v>
      </c>
      <c r="D1128" s="58">
        <f>Bil!E163</f>
        <v>95436</v>
      </c>
      <c r="E1128" s="58">
        <v>0</v>
      </c>
      <c r="F1128" s="58">
        <v>0</v>
      </c>
      <c r="G1128" s="59">
        <f t="shared" si="36"/>
        <v>38959.271999999997</v>
      </c>
      <c r="H1128" s="59">
        <f t="shared" si="35"/>
        <v>0</v>
      </c>
      <c r="I1128" s="60"/>
    </row>
    <row r="1129" spans="1:9" x14ac:dyDescent="0.2">
      <c r="A1129" s="57">
        <v>152</v>
      </c>
      <c r="B1129" s="58">
        <f>Bil!C164</f>
        <v>153</v>
      </c>
      <c r="C1129" s="58">
        <f>Bil!D164</f>
        <v>13376</v>
      </c>
      <c r="D1129" s="58">
        <f>Bil!E164</f>
        <v>6548</v>
      </c>
      <c r="E1129" s="58">
        <v>0</v>
      </c>
      <c r="F1129" s="58">
        <v>0</v>
      </c>
      <c r="G1129" s="59">
        <f t="shared" si="36"/>
        <v>4050.2159999999999</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531591</v>
      </c>
      <c r="D1134" s="58">
        <f>Bil!E169</f>
        <v>649847</v>
      </c>
      <c r="E1134" s="58">
        <v>0</v>
      </c>
      <c r="F1134" s="58">
        <v>0</v>
      </c>
      <c r="G1134" s="59">
        <f t="shared" si="36"/>
        <v>289343.03000000003</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531591</v>
      </c>
      <c r="D1137" s="58">
        <f>Bil!E172</f>
        <v>649847</v>
      </c>
      <c r="E1137" s="58">
        <v>0</v>
      </c>
      <c r="F1137" s="58">
        <v>0</v>
      </c>
      <c r="G1137" s="59">
        <f t="shared" si="36"/>
        <v>294836.88500000001</v>
      </c>
      <c r="H1137" s="59">
        <f t="shared" si="35"/>
        <v>0</v>
      </c>
      <c r="I1137" s="60"/>
    </row>
    <row r="1138" spans="1:9" x14ac:dyDescent="0.2">
      <c r="A1138" s="57">
        <v>152</v>
      </c>
      <c r="B1138" s="58">
        <f>Bil!C173</f>
        <v>162</v>
      </c>
      <c r="C1138" s="58">
        <f>Bil!D173</f>
        <v>43922310</v>
      </c>
      <c r="D1138" s="58">
        <f>Bil!E173</f>
        <v>43091708</v>
      </c>
      <c r="E1138" s="58">
        <v>0</v>
      </c>
      <c r="F1138" s="58">
        <v>0</v>
      </c>
      <c r="G1138" s="59">
        <f t="shared" si="36"/>
        <v>21077127.612000003</v>
      </c>
      <c r="H1138" s="59">
        <f t="shared" si="35"/>
        <v>0</v>
      </c>
      <c r="I1138" s="60"/>
    </row>
    <row r="1139" spans="1:9" x14ac:dyDescent="0.2">
      <c r="A1139" s="57">
        <v>152</v>
      </c>
      <c r="B1139" s="58">
        <f>Bil!C174</f>
        <v>163</v>
      </c>
      <c r="C1139" s="58">
        <f>Bil!D174</f>
        <v>7076938</v>
      </c>
      <c r="D1139" s="58">
        <f>Bil!E174</f>
        <v>6536319</v>
      </c>
      <c r="E1139" s="58">
        <v>0</v>
      </c>
      <c r="F1139" s="58">
        <v>0</v>
      </c>
      <c r="G1139" s="59">
        <f t="shared" si="36"/>
        <v>3284380.8880000003</v>
      </c>
      <c r="H1139" s="59">
        <f t="shared" si="35"/>
        <v>0</v>
      </c>
      <c r="I1139" s="60"/>
    </row>
    <row r="1140" spans="1:9" x14ac:dyDescent="0.2">
      <c r="A1140" s="57">
        <v>152</v>
      </c>
      <c r="B1140" s="58">
        <f>Bil!C175</f>
        <v>164</v>
      </c>
      <c r="C1140" s="58">
        <f>Bil!D175</f>
        <v>948114</v>
      </c>
      <c r="D1140" s="58">
        <f>Bil!E175</f>
        <v>1139785</v>
      </c>
      <c r="E1140" s="58">
        <v>0</v>
      </c>
      <c r="F1140" s="58">
        <v>0</v>
      </c>
      <c r="G1140" s="59">
        <f t="shared" si="36"/>
        <v>529340.17599999998</v>
      </c>
      <c r="H1140" s="59">
        <f t="shared" si="35"/>
        <v>0</v>
      </c>
      <c r="I1140" s="60"/>
    </row>
    <row r="1141" spans="1:9" x14ac:dyDescent="0.2">
      <c r="A1141" s="57">
        <v>152</v>
      </c>
      <c r="B1141" s="58">
        <f>Bil!C176</f>
        <v>165</v>
      </c>
      <c r="C1141" s="58">
        <f>Bil!D176</f>
        <v>523737</v>
      </c>
      <c r="D1141" s="58">
        <f>Bil!E176</f>
        <v>625070</v>
      </c>
      <c r="E1141" s="58">
        <v>0</v>
      </c>
      <c r="F1141" s="58">
        <v>0</v>
      </c>
      <c r="G1141" s="59">
        <f t="shared" si="36"/>
        <v>292689.70500000002</v>
      </c>
      <c r="H1141" s="59">
        <f t="shared" si="35"/>
        <v>0</v>
      </c>
      <c r="I1141" s="60"/>
    </row>
    <row r="1142" spans="1:9" x14ac:dyDescent="0.2">
      <c r="A1142" s="57">
        <v>152</v>
      </c>
      <c r="B1142" s="58">
        <f>Bil!C177</f>
        <v>166</v>
      </c>
      <c r="C1142" s="58">
        <f>Bil!D177</f>
        <v>419337</v>
      </c>
      <c r="D1142" s="58">
        <f>Bil!E177</f>
        <v>507437</v>
      </c>
      <c r="E1142" s="58">
        <v>0</v>
      </c>
      <c r="F1142" s="58">
        <v>0</v>
      </c>
      <c r="G1142" s="59">
        <f t="shared" si="36"/>
        <v>238079.02600000001</v>
      </c>
      <c r="H1142" s="59">
        <f t="shared" si="35"/>
        <v>0</v>
      </c>
      <c r="I1142" s="60"/>
    </row>
    <row r="1143" spans="1:9" x14ac:dyDescent="0.2">
      <c r="A1143" s="57">
        <v>152</v>
      </c>
      <c r="B1143" s="58">
        <f>Bil!C178</f>
        <v>167</v>
      </c>
      <c r="C1143" s="58">
        <f>Bil!D178</f>
        <v>2475</v>
      </c>
      <c r="D1143" s="58">
        <f>Bil!E178</f>
        <v>3407</v>
      </c>
      <c r="E1143" s="58">
        <v>0</v>
      </c>
      <c r="F1143" s="58">
        <v>0</v>
      </c>
      <c r="G1143" s="59">
        <f t="shared" si="36"/>
        <v>1551.2630000000001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2475</v>
      </c>
      <c r="D1146" s="58">
        <f>Bil!E181</f>
        <v>3407</v>
      </c>
      <c r="E1146" s="58">
        <v>0</v>
      </c>
      <c r="F1146" s="58">
        <v>0</v>
      </c>
      <c r="G1146" s="59">
        <f t="shared" si="36"/>
        <v>1579.13</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2606</v>
      </c>
      <c r="E1148" s="58">
        <v>0</v>
      </c>
      <c r="F1148" s="58">
        <v>0</v>
      </c>
      <c r="G1148" s="59">
        <f t="shared" si="36"/>
        <v>896.46399999999994</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2565</v>
      </c>
      <c r="D1150" s="58">
        <f>Bil!E185</f>
        <v>1265</v>
      </c>
      <c r="E1150" s="58">
        <v>0</v>
      </c>
      <c r="F1150" s="58">
        <v>0</v>
      </c>
      <c r="G1150" s="59">
        <f t="shared" si="36"/>
        <v>886.53</v>
      </c>
      <c r="H1150" s="59">
        <f t="shared" si="35"/>
        <v>0</v>
      </c>
      <c r="I1150" s="60"/>
    </row>
    <row r="1151" spans="1:9" x14ac:dyDescent="0.2">
      <c r="A1151" s="57">
        <v>152</v>
      </c>
      <c r="B1151" s="58">
        <f>Bil!C186</f>
        <v>175</v>
      </c>
      <c r="C1151" s="58">
        <f>Bil!D186</f>
        <v>326404</v>
      </c>
      <c r="D1151" s="58">
        <f>Bil!E186</f>
        <v>113875</v>
      </c>
      <c r="E1151" s="58">
        <v>0</v>
      </c>
      <c r="F1151" s="58">
        <v>0</v>
      </c>
      <c r="G1151" s="59">
        <f t="shared" si="36"/>
        <v>96976.95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5754195</v>
      </c>
      <c r="D1168" s="58">
        <f>Bil!E203</f>
        <v>5223754</v>
      </c>
      <c r="E1168" s="58">
        <v>0</v>
      </c>
      <c r="F1168" s="58">
        <v>0</v>
      </c>
      <c r="G1168" s="59">
        <f t="shared" si="36"/>
        <v>3110726.9759999998</v>
      </c>
      <c r="H1168" s="59">
        <f t="shared" si="37"/>
        <v>0</v>
      </c>
      <c r="I1168" s="60"/>
    </row>
    <row r="1169" spans="1:9" x14ac:dyDescent="0.2">
      <c r="A1169" s="57">
        <v>152</v>
      </c>
      <c r="B1169" s="58">
        <f>Bil!C204</f>
        <v>193</v>
      </c>
      <c r="C1169" s="58">
        <f>Bil!D204</f>
        <v>5754195</v>
      </c>
      <c r="D1169" s="58">
        <f>Bil!E204</f>
        <v>5223754</v>
      </c>
      <c r="E1169" s="58">
        <v>0</v>
      </c>
      <c r="F1169" s="58">
        <v>0</v>
      </c>
      <c r="G1169" s="59">
        <f t="shared" ref="G1169:G1232" si="38">B1169/1000*C1169+B1169/500*D1169</f>
        <v>3126928.679</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5754195</v>
      </c>
      <c r="D1174" s="58">
        <f>Bil!E209</f>
        <v>5223754</v>
      </c>
      <c r="E1174" s="58">
        <v>0</v>
      </c>
      <c r="F1174" s="58">
        <v>0</v>
      </c>
      <c r="G1174" s="59">
        <f t="shared" si="38"/>
        <v>3207937.1940000001</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48225</v>
      </c>
      <c r="D1196" s="58">
        <f>Bil!E231</f>
        <v>58905</v>
      </c>
      <c r="E1196" s="58">
        <v>0</v>
      </c>
      <c r="F1196" s="58">
        <v>0</v>
      </c>
      <c r="G1196" s="59">
        <f t="shared" si="38"/>
        <v>36527.699999999997</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48225</v>
      </c>
      <c r="D1198" s="58">
        <f>Bil!E233</f>
        <v>58905</v>
      </c>
      <c r="E1198" s="58">
        <v>0</v>
      </c>
      <c r="F1198" s="58">
        <v>0</v>
      </c>
      <c r="G1198" s="59">
        <f t="shared" si="38"/>
        <v>36859.770000000004</v>
      </c>
      <c r="H1198" s="59">
        <f t="shared" si="37"/>
        <v>0</v>
      </c>
      <c r="I1198" s="60"/>
    </row>
    <row r="1199" spans="1:9" x14ac:dyDescent="0.2">
      <c r="A1199" s="57">
        <v>152</v>
      </c>
      <c r="B1199" s="58">
        <f>Bil!C234</f>
        <v>223</v>
      </c>
      <c r="C1199" s="58">
        <f>Bil!D234</f>
        <v>36845372</v>
      </c>
      <c r="D1199" s="58">
        <f>Bil!E234</f>
        <v>36555389</v>
      </c>
      <c r="E1199" s="58">
        <v>0</v>
      </c>
      <c r="F1199" s="58">
        <v>0</v>
      </c>
      <c r="G1199" s="59">
        <f t="shared" si="38"/>
        <v>24520221.450000003</v>
      </c>
      <c r="H1199" s="59">
        <f t="shared" si="37"/>
        <v>0</v>
      </c>
      <c r="I1199" s="60"/>
    </row>
    <row r="1200" spans="1:9" x14ac:dyDescent="0.2">
      <c r="A1200" s="57">
        <v>152</v>
      </c>
      <c r="B1200" s="58">
        <f>Bil!C235</f>
        <v>224</v>
      </c>
      <c r="C1200" s="58">
        <f>Bil!D235</f>
        <v>36766714</v>
      </c>
      <c r="D1200" s="58">
        <f>Bil!E235</f>
        <v>36640265</v>
      </c>
      <c r="E1200" s="58">
        <v>0</v>
      </c>
      <c r="F1200" s="58">
        <v>0</v>
      </c>
      <c r="G1200" s="59">
        <f t="shared" si="38"/>
        <v>24650582.655999999</v>
      </c>
      <c r="H1200" s="59">
        <f t="shared" si="37"/>
        <v>0</v>
      </c>
      <c r="I1200" s="60"/>
    </row>
    <row r="1201" spans="1:9" x14ac:dyDescent="0.2">
      <c r="A1201" s="57">
        <v>152</v>
      </c>
      <c r="B1201" s="58">
        <f>Bil!C236</f>
        <v>225</v>
      </c>
      <c r="C1201" s="58">
        <f>Bil!D236</f>
        <v>42520909</v>
      </c>
      <c r="D1201" s="58">
        <f>Bil!E236</f>
        <v>41864020</v>
      </c>
      <c r="E1201" s="58">
        <v>0</v>
      </c>
      <c r="F1201" s="58">
        <v>0</v>
      </c>
      <c r="G1201" s="59">
        <f t="shared" si="38"/>
        <v>28406013.524999999</v>
      </c>
      <c r="H1201" s="59">
        <f t="shared" si="37"/>
        <v>0</v>
      </c>
      <c r="I1201" s="60"/>
    </row>
    <row r="1202" spans="1:9" x14ac:dyDescent="0.2">
      <c r="A1202" s="57">
        <v>152</v>
      </c>
      <c r="B1202" s="58">
        <f>Bil!C237</f>
        <v>226</v>
      </c>
      <c r="C1202" s="58">
        <f>Bil!D237</f>
        <v>35424197</v>
      </c>
      <c r="D1202" s="58">
        <f>Bil!E237</f>
        <v>34767308</v>
      </c>
      <c r="E1202" s="58">
        <v>0</v>
      </c>
      <c r="F1202" s="58">
        <v>0</v>
      </c>
      <c r="G1202" s="59">
        <f t="shared" si="38"/>
        <v>23720691.737999998</v>
      </c>
      <c r="H1202" s="59">
        <f t="shared" si="37"/>
        <v>0</v>
      </c>
      <c r="I1202" s="60"/>
    </row>
    <row r="1203" spans="1:9" x14ac:dyDescent="0.2">
      <c r="A1203" s="57">
        <v>152</v>
      </c>
      <c r="B1203" s="58">
        <f>Bil!C238</f>
        <v>227</v>
      </c>
      <c r="C1203" s="58">
        <f>Bil!D238</f>
        <v>7096712</v>
      </c>
      <c r="D1203" s="58">
        <f>Bil!E238</f>
        <v>7096712</v>
      </c>
      <c r="E1203" s="58">
        <v>0</v>
      </c>
      <c r="F1203" s="58">
        <v>0</v>
      </c>
      <c r="G1203" s="59">
        <f t="shared" si="38"/>
        <v>4832860.8720000004</v>
      </c>
      <c r="H1203" s="59">
        <f t="shared" si="37"/>
        <v>0</v>
      </c>
      <c r="I1203" s="60"/>
    </row>
    <row r="1204" spans="1:9" x14ac:dyDescent="0.2">
      <c r="A1204" s="57">
        <v>152</v>
      </c>
      <c r="B1204" s="58">
        <f>Bil!C239</f>
        <v>228</v>
      </c>
      <c r="C1204" s="58">
        <f>Bil!D239</f>
        <v>5754195</v>
      </c>
      <c r="D1204" s="58">
        <f>Bil!E239</f>
        <v>5223755</v>
      </c>
      <c r="E1204" s="58">
        <v>0</v>
      </c>
      <c r="F1204" s="58">
        <v>0</v>
      </c>
      <c r="G1204" s="59">
        <f t="shared" si="38"/>
        <v>3693988.74</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5754195</v>
      </c>
      <c r="D1206" s="58">
        <f>Bil!E241</f>
        <v>5223755</v>
      </c>
      <c r="E1206" s="58">
        <v>0</v>
      </c>
      <c r="F1206" s="58">
        <v>0</v>
      </c>
      <c r="G1206" s="59">
        <f t="shared" si="38"/>
        <v>3726392.1500000004</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2273</v>
      </c>
      <c r="D1208" s="58">
        <f>Bil!E243</f>
        <v>0</v>
      </c>
      <c r="E1208" s="58">
        <v>0</v>
      </c>
      <c r="F1208" s="58">
        <v>0</v>
      </c>
      <c r="G1208" s="59">
        <f t="shared" si="38"/>
        <v>527.33600000000001</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144</v>
      </c>
      <c r="D1210" s="58">
        <f>Bil!E245</f>
        <v>0</v>
      </c>
      <c r="E1210" s="58">
        <v>0</v>
      </c>
      <c r="F1210" s="58">
        <v>0</v>
      </c>
      <c r="G1210" s="59">
        <f t="shared" si="38"/>
        <v>33.696000000000005</v>
      </c>
      <c r="H1210" s="59">
        <f t="shared" si="37"/>
        <v>0</v>
      </c>
      <c r="I1210" s="60"/>
    </row>
    <row r="1211" spans="1:9" x14ac:dyDescent="0.2">
      <c r="A1211" s="57">
        <v>152</v>
      </c>
      <c r="B1211" s="58">
        <f>Bil!C246</f>
        <v>235</v>
      </c>
      <c r="C1211" s="58">
        <f>Bil!D246</f>
        <v>2129</v>
      </c>
      <c r="D1211" s="58">
        <f>Bil!E246</f>
        <v>0</v>
      </c>
      <c r="E1211" s="58">
        <v>0</v>
      </c>
      <c r="F1211" s="58">
        <v>0</v>
      </c>
      <c r="G1211" s="59">
        <f t="shared" si="38"/>
        <v>500.315</v>
      </c>
      <c r="H1211" s="59">
        <f t="shared" si="37"/>
        <v>0</v>
      </c>
      <c r="I1211" s="60"/>
    </row>
    <row r="1212" spans="1:9" x14ac:dyDescent="0.2">
      <c r="A1212" s="57">
        <v>152</v>
      </c>
      <c r="B1212" s="58">
        <f>Bil!C247</f>
        <v>236</v>
      </c>
      <c r="C1212" s="58">
        <f>Bil!D247</f>
        <v>2429</v>
      </c>
      <c r="D1212" s="58">
        <f>Bil!E247</f>
        <v>186860</v>
      </c>
      <c r="E1212" s="58">
        <v>0</v>
      </c>
      <c r="F1212" s="58">
        <v>0</v>
      </c>
      <c r="G1212" s="59">
        <f t="shared" si="38"/>
        <v>88771.164000000004</v>
      </c>
      <c r="H1212" s="59">
        <f t="shared" si="37"/>
        <v>0</v>
      </c>
      <c r="I1212" s="60"/>
    </row>
    <row r="1213" spans="1:9" x14ac:dyDescent="0.2">
      <c r="A1213" s="57">
        <v>152</v>
      </c>
      <c r="B1213" s="58">
        <f>Bil!C248</f>
        <v>237</v>
      </c>
      <c r="C1213" s="58">
        <f>Bil!D248</f>
        <v>2429</v>
      </c>
      <c r="D1213" s="58">
        <f>Bil!E248</f>
        <v>30722</v>
      </c>
      <c r="E1213" s="58">
        <v>0</v>
      </c>
      <c r="F1213" s="58">
        <v>0</v>
      </c>
      <c r="G1213" s="59">
        <f t="shared" si="38"/>
        <v>15137.901</v>
      </c>
      <c r="H1213" s="59">
        <f t="shared" si="37"/>
        <v>0</v>
      </c>
      <c r="I1213" s="60"/>
    </row>
    <row r="1214" spans="1:9" x14ac:dyDescent="0.2">
      <c r="A1214" s="57">
        <v>152</v>
      </c>
      <c r="B1214" s="58">
        <f>Bil!C249</f>
        <v>238</v>
      </c>
      <c r="C1214" s="58">
        <f>Bil!D249</f>
        <v>0</v>
      </c>
      <c r="D1214" s="58">
        <f>Bil!E249</f>
        <v>25602</v>
      </c>
      <c r="E1214" s="58">
        <v>0</v>
      </c>
      <c r="F1214" s="58">
        <v>0</v>
      </c>
      <c r="G1214" s="59">
        <f t="shared" si="38"/>
        <v>12186.552</v>
      </c>
      <c r="H1214" s="59">
        <f t="shared" si="37"/>
        <v>0</v>
      </c>
      <c r="I1214" s="60"/>
    </row>
    <row r="1215" spans="1:9" x14ac:dyDescent="0.2">
      <c r="A1215" s="57">
        <v>152</v>
      </c>
      <c r="B1215" s="58">
        <f>Bil!C250</f>
        <v>239</v>
      </c>
      <c r="C1215" s="58">
        <f>Bil!D250</f>
        <v>0</v>
      </c>
      <c r="D1215" s="58">
        <f>Bil!E250</f>
        <v>130536</v>
      </c>
      <c r="E1215" s="58">
        <v>0</v>
      </c>
      <c r="F1215" s="58">
        <v>0</v>
      </c>
      <c r="G1215" s="59">
        <f t="shared" si="38"/>
        <v>62396.207999999999</v>
      </c>
      <c r="H1215" s="59">
        <f t="shared" si="37"/>
        <v>0</v>
      </c>
      <c r="I1215" s="60"/>
    </row>
    <row r="1216" spans="1:9" x14ac:dyDescent="0.2">
      <c r="A1216" s="57">
        <v>152</v>
      </c>
      <c r="B1216" s="58">
        <f>Bil!C251</f>
        <v>240</v>
      </c>
      <c r="C1216" s="58">
        <f>Bil!D251</f>
        <v>78814</v>
      </c>
      <c r="D1216" s="58">
        <f>Bil!E251</f>
        <v>101984</v>
      </c>
      <c r="E1216" s="58">
        <v>0</v>
      </c>
      <c r="F1216" s="58">
        <v>0</v>
      </c>
      <c r="G1216" s="59">
        <f t="shared" si="38"/>
        <v>67867.679999999993</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63535</v>
      </c>
      <c r="D1224" s="58">
        <f>Bil!E260</f>
        <v>72556</v>
      </c>
      <c r="E1224" s="58">
        <v>0</v>
      </c>
      <c r="F1224" s="58">
        <v>0</v>
      </c>
      <c r="G1224" s="59">
        <f t="shared" si="38"/>
        <v>51744.455999999998</v>
      </c>
      <c r="H1224" s="59">
        <f t="shared" si="39"/>
        <v>0</v>
      </c>
      <c r="I1224" s="60"/>
    </row>
    <row r="1225" spans="1:9" x14ac:dyDescent="0.2">
      <c r="A1225" s="57">
        <v>152</v>
      </c>
      <c r="B1225" s="58">
        <f>Bil!C261</f>
        <v>249</v>
      </c>
      <c r="C1225" s="58">
        <f>Bil!D261</f>
        <v>15279</v>
      </c>
      <c r="D1225" s="58">
        <f>Bil!E261</f>
        <v>29428</v>
      </c>
      <c r="E1225" s="58">
        <v>0</v>
      </c>
      <c r="F1225" s="58">
        <v>0</v>
      </c>
      <c r="G1225" s="59">
        <f t="shared" si="38"/>
        <v>18459.615000000002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29021</v>
      </c>
      <c r="D1251" s="58">
        <f>Bil!E287</f>
        <v>16371</v>
      </c>
      <c r="E1251" s="58">
        <v>0</v>
      </c>
      <c r="F1251" s="58">
        <v>0</v>
      </c>
      <c r="G1251" s="59">
        <f t="shared" si="40"/>
        <v>16984.825000000001</v>
      </c>
      <c r="H1251" s="59">
        <f t="shared" si="39"/>
        <v>0</v>
      </c>
      <c r="I1251" s="60"/>
    </row>
    <row r="1252" spans="1:9" x14ac:dyDescent="0.2">
      <c r="A1252" s="57">
        <v>152</v>
      </c>
      <c r="B1252" s="58">
        <f>Bil!C288</f>
        <v>276</v>
      </c>
      <c r="C1252" s="58">
        <f>Bil!D288</f>
        <v>919093</v>
      </c>
      <c r="D1252" s="58">
        <f>Bil!E288</f>
        <v>1123414</v>
      </c>
      <c r="E1252" s="58">
        <v>0</v>
      </c>
      <c r="F1252" s="58">
        <v>0</v>
      </c>
      <c r="G1252" s="59">
        <f t="shared" si="40"/>
        <v>873794.19600000011</v>
      </c>
      <c r="H1252" s="59">
        <f t="shared" si="39"/>
        <v>0</v>
      </c>
      <c r="I1252" s="60"/>
    </row>
    <row r="1253" spans="1:9" x14ac:dyDescent="0.2">
      <c r="A1253" s="57">
        <v>152</v>
      </c>
      <c r="B1253" s="58">
        <f>Bil!C289</f>
        <v>277</v>
      </c>
      <c r="C1253" s="58">
        <f>Bil!D289</f>
        <v>280066</v>
      </c>
      <c r="D1253" s="58">
        <f>Bil!E289</f>
        <v>91750</v>
      </c>
      <c r="E1253" s="58">
        <v>0</v>
      </c>
      <c r="F1253" s="58">
        <v>0</v>
      </c>
      <c r="G1253" s="59">
        <f t="shared" si="40"/>
        <v>128407.78200000001</v>
      </c>
      <c r="H1253" s="59">
        <f t="shared" si="39"/>
        <v>0</v>
      </c>
      <c r="I1253" s="60"/>
    </row>
    <row r="1254" spans="1:9" x14ac:dyDescent="0.2">
      <c r="A1254" s="57">
        <v>152</v>
      </c>
      <c r="B1254" s="58">
        <f>Bil!C290</f>
        <v>278</v>
      </c>
      <c r="C1254" s="58">
        <f>Bil!D290</f>
        <v>46338</v>
      </c>
      <c r="D1254" s="58">
        <f>Bil!E290</f>
        <v>22125</v>
      </c>
      <c r="E1254" s="58">
        <v>0</v>
      </c>
      <c r="F1254" s="58">
        <v>0</v>
      </c>
      <c r="G1254" s="59">
        <f t="shared" si="40"/>
        <v>25183.464000000004</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5754196</v>
      </c>
      <c r="D1258" s="58">
        <f>Bil!E294</f>
        <v>5223754</v>
      </c>
      <c r="E1258" s="58">
        <v>0</v>
      </c>
      <c r="F1258" s="58">
        <v>0</v>
      </c>
      <c r="G1258" s="59">
        <f t="shared" si="40"/>
        <v>4568880.527999999</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11270701</v>
      </c>
      <c r="D1411" s="58">
        <f>RasF!E136</f>
        <v>12104917</v>
      </c>
      <c r="E1411" s="58">
        <v>0</v>
      </c>
      <c r="F1411" s="58">
        <v>0</v>
      </c>
      <c r="G1411" s="59">
        <f t="shared" si="44"/>
        <v>4435066.875</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11270701</v>
      </c>
      <c r="D1415" s="58">
        <f>RasF!E140</f>
        <v>12104917</v>
      </c>
      <c r="E1415" s="58">
        <v>0</v>
      </c>
      <c r="F1415" s="58">
        <v>0</v>
      </c>
      <c r="G1415" s="59">
        <f t="shared" si="44"/>
        <v>4576989.0150000006</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11270701</v>
      </c>
      <c r="D1423" s="67">
        <f>RasF!E148</f>
        <v>12104917</v>
      </c>
      <c r="E1423" s="67">
        <v>0</v>
      </c>
      <c r="F1423" s="67">
        <v>0</v>
      </c>
      <c r="G1423" s="68">
        <f t="shared" si="44"/>
        <v>4860833.2949999999</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7028713</v>
      </c>
      <c r="D1468" s="70"/>
      <c r="E1468" s="70">
        <v>0</v>
      </c>
      <c r="F1468" s="70">
        <v>0</v>
      </c>
      <c r="G1468" s="64">
        <f t="shared" ref="G1468:G1499" si="51">B1468/1000*C1468</f>
        <v>7028.7129999999997</v>
      </c>
      <c r="H1468" s="64">
        <f t="shared" ref="H1468:H1499" si="52">ABS(C1468-ROUND(C1468,0))</f>
        <v>0</v>
      </c>
      <c r="I1468" s="65"/>
    </row>
    <row r="1469" spans="1:9" x14ac:dyDescent="0.2">
      <c r="A1469" s="73">
        <v>159</v>
      </c>
      <c r="B1469" s="61">
        <f>Obv!C13</f>
        <v>2</v>
      </c>
      <c r="C1469" s="61">
        <f>Obv!D13</f>
        <v>12586862</v>
      </c>
      <c r="D1469" s="61">
        <v>0</v>
      </c>
      <c r="E1469" s="61">
        <v>0</v>
      </c>
      <c r="F1469" s="61">
        <v>0</v>
      </c>
      <c r="G1469" s="59">
        <f t="shared" si="51"/>
        <v>25173.724000000002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11977003</v>
      </c>
      <c r="D1471" s="61">
        <v>0</v>
      </c>
      <c r="E1471" s="61">
        <v>0</v>
      </c>
      <c r="F1471" s="61">
        <v>0</v>
      </c>
      <c r="G1471" s="59">
        <f t="shared" si="51"/>
        <v>47908.012000000002</v>
      </c>
      <c r="H1471" s="59">
        <f t="shared" si="52"/>
        <v>0</v>
      </c>
      <c r="I1471" s="60"/>
    </row>
    <row r="1472" spans="1:9" x14ac:dyDescent="0.2">
      <c r="A1472" s="73">
        <v>159</v>
      </c>
      <c r="B1472" s="61">
        <f>Obv!C16</f>
        <v>5</v>
      </c>
      <c r="C1472" s="61">
        <f>Obv!D16</f>
        <v>6891720</v>
      </c>
      <c r="D1472" s="61">
        <v>0</v>
      </c>
      <c r="E1472" s="61">
        <v>0</v>
      </c>
      <c r="F1472" s="61">
        <v>0</v>
      </c>
      <c r="G1472" s="59">
        <f t="shared" si="51"/>
        <v>34458.6</v>
      </c>
      <c r="H1472" s="59">
        <f t="shared" si="52"/>
        <v>0</v>
      </c>
      <c r="I1472" s="60"/>
    </row>
    <row r="1473" spans="1:9" x14ac:dyDescent="0.2">
      <c r="A1473" s="73">
        <v>159</v>
      </c>
      <c r="B1473" s="61">
        <f>Obv!C17</f>
        <v>6</v>
      </c>
      <c r="C1473" s="61">
        <f>Obv!D17</f>
        <v>4701780</v>
      </c>
      <c r="D1473" s="61">
        <v>0</v>
      </c>
      <c r="E1473" s="61">
        <v>0</v>
      </c>
      <c r="F1473" s="61">
        <v>0</v>
      </c>
      <c r="G1473" s="59">
        <f t="shared" si="51"/>
        <v>28210.68</v>
      </c>
      <c r="H1473" s="59">
        <f t="shared" si="52"/>
        <v>0</v>
      </c>
      <c r="I1473" s="60"/>
    </row>
    <row r="1474" spans="1:9" x14ac:dyDescent="0.2">
      <c r="A1474" s="73">
        <v>159</v>
      </c>
      <c r="B1474" s="61">
        <f>Obv!C18</f>
        <v>7</v>
      </c>
      <c r="C1474" s="61">
        <f>Obv!D18</f>
        <v>165464</v>
      </c>
      <c r="D1474" s="61">
        <v>0</v>
      </c>
      <c r="E1474" s="61">
        <v>0</v>
      </c>
      <c r="F1474" s="61">
        <v>0</v>
      </c>
      <c r="G1474" s="59">
        <f t="shared" si="51"/>
        <v>1158.248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14872</v>
      </c>
      <c r="D1476" s="61">
        <v>0</v>
      </c>
      <c r="E1476" s="61">
        <v>0</v>
      </c>
      <c r="F1476" s="61">
        <v>0</v>
      </c>
      <c r="G1476" s="59">
        <f t="shared" si="51"/>
        <v>133.84799999999998</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203167</v>
      </c>
      <c r="D1478" s="61">
        <v>0</v>
      </c>
      <c r="E1478" s="61">
        <v>0</v>
      </c>
      <c r="F1478" s="61">
        <v>0</v>
      </c>
      <c r="G1478" s="59">
        <f t="shared" si="51"/>
        <v>2234.837</v>
      </c>
      <c r="H1478" s="59">
        <f t="shared" si="52"/>
        <v>0</v>
      </c>
      <c r="I1478" s="60"/>
    </row>
    <row r="1479" spans="1:9" x14ac:dyDescent="0.2">
      <c r="A1479" s="73">
        <v>159</v>
      </c>
      <c r="B1479" s="61">
        <f>Obv!C23</f>
        <v>12</v>
      </c>
      <c r="C1479" s="61">
        <f>Obv!D23</f>
        <v>609859</v>
      </c>
      <c r="D1479" s="61">
        <v>0</v>
      </c>
      <c r="E1479" s="61">
        <v>0</v>
      </c>
      <c r="F1479" s="61">
        <v>0</v>
      </c>
      <c r="G1479" s="59">
        <f t="shared" si="51"/>
        <v>7318.308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13138161</v>
      </c>
      <c r="D1486" s="61">
        <v>0</v>
      </c>
      <c r="E1486" s="61">
        <v>0</v>
      </c>
      <c r="F1486" s="61">
        <v>0</v>
      </c>
      <c r="G1486" s="59">
        <f t="shared" si="51"/>
        <v>249625.05899999998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11785333</v>
      </c>
      <c r="D1488" s="61">
        <v>0</v>
      </c>
      <c r="E1488" s="61">
        <v>0</v>
      </c>
      <c r="F1488" s="61">
        <v>0</v>
      </c>
      <c r="G1488" s="59">
        <f t="shared" si="51"/>
        <v>247491.99300000002</v>
      </c>
      <c r="H1488" s="59">
        <f t="shared" si="52"/>
        <v>0</v>
      </c>
      <c r="I1488" s="60"/>
    </row>
    <row r="1489" spans="1:9" x14ac:dyDescent="0.2">
      <c r="A1489" s="73">
        <v>159</v>
      </c>
      <c r="B1489" s="61">
        <f>Obv!C33</f>
        <v>22</v>
      </c>
      <c r="C1489" s="61">
        <f>Obv!D33</f>
        <v>6790386</v>
      </c>
      <c r="D1489" s="61">
        <v>0</v>
      </c>
      <c r="E1489" s="61">
        <v>0</v>
      </c>
      <c r="F1489" s="61">
        <v>0</v>
      </c>
      <c r="G1489" s="59">
        <f t="shared" si="51"/>
        <v>149388.492</v>
      </c>
      <c r="H1489" s="59">
        <f t="shared" si="52"/>
        <v>0</v>
      </c>
      <c r="I1489" s="60"/>
    </row>
    <row r="1490" spans="1:9" x14ac:dyDescent="0.2">
      <c r="A1490" s="73">
        <v>159</v>
      </c>
      <c r="B1490" s="61">
        <f>Obv!C34</f>
        <v>23</v>
      </c>
      <c r="C1490" s="61">
        <f>Obv!D34</f>
        <v>4613681</v>
      </c>
      <c r="D1490" s="61">
        <v>0</v>
      </c>
      <c r="E1490" s="61">
        <v>0</v>
      </c>
      <c r="F1490" s="61">
        <v>0</v>
      </c>
      <c r="G1490" s="59">
        <f t="shared" si="51"/>
        <v>106114.663</v>
      </c>
      <c r="H1490" s="59">
        <f t="shared" si="52"/>
        <v>0</v>
      </c>
      <c r="I1490" s="60"/>
    </row>
    <row r="1491" spans="1:9" x14ac:dyDescent="0.2">
      <c r="A1491" s="73">
        <v>159</v>
      </c>
      <c r="B1491" s="61">
        <f>Obv!C35</f>
        <v>24</v>
      </c>
      <c r="C1491" s="61">
        <f>Obv!D35</f>
        <v>164532</v>
      </c>
      <c r="D1491" s="61">
        <v>0</v>
      </c>
      <c r="E1491" s="61">
        <v>0</v>
      </c>
      <c r="F1491" s="61">
        <v>0</v>
      </c>
      <c r="G1491" s="59">
        <f t="shared" si="51"/>
        <v>3948.768</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12267</v>
      </c>
      <c r="D1493" s="61">
        <v>0</v>
      </c>
      <c r="E1493" s="61">
        <v>0</v>
      </c>
      <c r="F1493" s="61">
        <v>0</v>
      </c>
      <c r="G1493" s="59">
        <f t="shared" si="51"/>
        <v>318.94200000000001</v>
      </c>
      <c r="H1493" s="59">
        <f t="shared" si="52"/>
        <v>0</v>
      </c>
      <c r="I1493" s="60"/>
    </row>
    <row r="1494" spans="1:9" x14ac:dyDescent="0.2">
      <c r="A1494" s="73">
        <v>159</v>
      </c>
      <c r="B1494" s="61">
        <f>Obv!C38</f>
        <v>27</v>
      </c>
      <c r="C1494" s="61">
        <f>Obv!D38</f>
        <v>204467</v>
      </c>
      <c r="D1494" s="61">
        <v>0</v>
      </c>
      <c r="E1494" s="61">
        <v>0</v>
      </c>
      <c r="F1494" s="61">
        <v>0</v>
      </c>
      <c r="G1494" s="59">
        <f t="shared" si="51"/>
        <v>5520.6090000000004</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822387</v>
      </c>
      <c r="D1496" s="61">
        <v>0</v>
      </c>
      <c r="E1496" s="61">
        <v>0</v>
      </c>
      <c r="F1496" s="61">
        <v>0</v>
      </c>
      <c r="G1496" s="59">
        <f t="shared" si="51"/>
        <v>23849.223000000002</v>
      </c>
      <c r="H1496" s="59">
        <f t="shared" si="52"/>
        <v>0</v>
      </c>
      <c r="I1496" s="60"/>
    </row>
    <row r="1497" spans="1:9" x14ac:dyDescent="0.2">
      <c r="A1497" s="73">
        <v>159</v>
      </c>
      <c r="B1497" s="61">
        <f>Obv!C41</f>
        <v>30</v>
      </c>
      <c r="C1497" s="61">
        <f>Obv!D41</f>
        <v>530441</v>
      </c>
      <c r="D1497" s="61">
        <v>0</v>
      </c>
      <c r="E1497" s="61">
        <v>0</v>
      </c>
      <c r="F1497" s="61">
        <v>0</v>
      </c>
      <c r="G1497" s="59">
        <f t="shared" si="51"/>
        <v>15913.23</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530441</v>
      </c>
      <c r="D1501" s="61">
        <v>0</v>
      </c>
      <c r="E1501" s="61">
        <v>0</v>
      </c>
      <c r="F1501" s="61">
        <v>0</v>
      </c>
      <c r="G1501" s="59">
        <f t="shared" si="53"/>
        <v>18034.994000000002</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6477414</v>
      </c>
      <c r="D1503" s="61">
        <v>0</v>
      </c>
      <c r="E1503" s="61">
        <v>0</v>
      </c>
      <c r="F1503" s="61">
        <v>0</v>
      </c>
      <c r="G1503" s="59">
        <f t="shared" si="53"/>
        <v>233186.90399999998</v>
      </c>
      <c r="H1503" s="59">
        <f t="shared" si="54"/>
        <v>0</v>
      </c>
      <c r="I1503" s="60"/>
    </row>
    <row r="1504" spans="1:9" x14ac:dyDescent="0.2">
      <c r="A1504" s="73">
        <v>159</v>
      </c>
      <c r="B1504" s="61">
        <f>Obv!C48</f>
        <v>37</v>
      </c>
      <c r="C1504" s="61">
        <f>Obv!D48</f>
        <v>108121</v>
      </c>
      <c r="D1504" s="61">
        <v>0</v>
      </c>
      <c r="E1504" s="61">
        <v>0</v>
      </c>
      <c r="F1504" s="61">
        <v>0</v>
      </c>
      <c r="G1504" s="59">
        <f t="shared" si="53"/>
        <v>4000.4769999999999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16371</v>
      </c>
      <c r="D1510" s="61">
        <v>0</v>
      </c>
      <c r="E1510" s="61">
        <v>0</v>
      </c>
      <c r="F1510" s="61">
        <v>0</v>
      </c>
      <c r="G1510" s="59">
        <f t="shared" si="53"/>
        <v>703.95299999999997</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14211</v>
      </c>
      <c r="D1516" s="61">
        <v>0</v>
      </c>
      <c r="E1516" s="61">
        <v>0</v>
      </c>
      <c r="F1516" s="61">
        <v>0</v>
      </c>
      <c r="G1516" s="59">
        <f t="shared" si="53"/>
        <v>696.33900000000006</v>
      </c>
      <c r="H1516" s="59">
        <f t="shared" si="54"/>
        <v>0</v>
      </c>
      <c r="I1516" s="60"/>
    </row>
    <row r="1517" spans="1:9" x14ac:dyDescent="0.2">
      <c r="A1517" s="73">
        <v>159</v>
      </c>
      <c r="B1517" s="61">
        <f>Obv!C61</f>
        <v>50</v>
      </c>
      <c r="C1517" s="61">
        <f>Obv!D61</f>
        <v>14211</v>
      </c>
      <c r="D1517" s="61">
        <v>0</v>
      </c>
      <c r="E1517" s="61">
        <v>0</v>
      </c>
      <c r="F1517" s="61">
        <v>0</v>
      </c>
      <c r="G1517" s="59">
        <f t="shared" si="53"/>
        <v>710.55000000000007</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2160</v>
      </c>
      <c r="D1531" s="61">
        <v>0</v>
      </c>
      <c r="E1531" s="61">
        <v>0</v>
      </c>
      <c r="F1531" s="61">
        <v>0</v>
      </c>
      <c r="G1531" s="59">
        <f t="shared" si="53"/>
        <v>138.24</v>
      </c>
      <c r="H1531" s="59">
        <f t="shared" si="54"/>
        <v>0</v>
      </c>
      <c r="I1531" s="60"/>
    </row>
    <row r="1532" spans="1:9" x14ac:dyDescent="0.2">
      <c r="A1532" s="73">
        <v>159</v>
      </c>
      <c r="B1532" s="61">
        <f>Obv!C76</f>
        <v>65</v>
      </c>
      <c r="C1532" s="61">
        <f>Obv!D76</f>
        <v>2160</v>
      </c>
      <c r="D1532" s="61">
        <v>0</v>
      </c>
      <c r="E1532" s="61">
        <v>0</v>
      </c>
      <c r="F1532" s="61">
        <v>0</v>
      </c>
      <c r="G1532" s="59">
        <f t="shared" ref="G1532:G1561" si="55">B1532/1000*C1532</f>
        <v>140.4</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91750</v>
      </c>
      <c r="D1546" s="61">
        <v>0</v>
      </c>
      <c r="E1546" s="61">
        <v>0</v>
      </c>
      <c r="F1546" s="61">
        <v>0</v>
      </c>
      <c r="G1546" s="59">
        <f t="shared" si="55"/>
        <v>7248.25</v>
      </c>
      <c r="H1546" s="59">
        <f t="shared" si="56"/>
        <v>0</v>
      </c>
      <c r="I1546" s="60"/>
    </row>
    <row r="1547" spans="1:9" x14ac:dyDescent="0.2">
      <c r="A1547" s="73">
        <v>159</v>
      </c>
      <c r="B1547" s="61">
        <f>Obv!C91</f>
        <v>80</v>
      </c>
      <c r="C1547" s="61">
        <f>Obv!D91</f>
        <v>91750</v>
      </c>
      <c r="D1547" s="61">
        <v>0</v>
      </c>
      <c r="E1547" s="61">
        <v>0</v>
      </c>
      <c r="F1547" s="61">
        <v>0</v>
      </c>
      <c r="G1547" s="59">
        <f t="shared" si="55"/>
        <v>7340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6369293</v>
      </c>
      <c r="D1557" s="61">
        <v>0</v>
      </c>
      <c r="E1557" s="61">
        <v>0</v>
      </c>
      <c r="F1557" s="61">
        <v>0</v>
      </c>
      <c r="G1557" s="59">
        <f t="shared" si="55"/>
        <v>573236.37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1123414</v>
      </c>
      <c r="D1559" s="61">
        <v>0</v>
      </c>
      <c r="E1559" s="61">
        <v>0</v>
      </c>
      <c r="F1559" s="61">
        <v>0</v>
      </c>
      <c r="G1559" s="59">
        <f t="shared" si="55"/>
        <v>103354.088</v>
      </c>
      <c r="H1559" s="59">
        <f t="shared" si="56"/>
        <v>0</v>
      </c>
      <c r="I1559" s="60"/>
    </row>
    <row r="1560" spans="1:9" x14ac:dyDescent="0.2">
      <c r="A1560" s="73">
        <v>159</v>
      </c>
      <c r="B1560" s="61">
        <f>Obv!C104</f>
        <v>93</v>
      </c>
      <c r="C1560" s="61">
        <f>Obv!D104</f>
        <v>22125</v>
      </c>
      <c r="D1560" s="61">
        <v>0</v>
      </c>
      <c r="E1560" s="61">
        <v>0</v>
      </c>
      <c r="F1560" s="61">
        <v>0</v>
      </c>
      <c r="G1560" s="59">
        <f t="shared" si="55"/>
        <v>2057.625</v>
      </c>
      <c r="H1560" s="59">
        <f t="shared" si="56"/>
        <v>0</v>
      </c>
      <c r="I1560" s="60"/>
    </row>
    <row r="1561" spans="1:9" x14ac:dyDescent="0.2">
      <c r="A1561" s="74">
        <v>159</v>
      </c>
      <c r="B1561" s="71">
        <f>Obv!C105</f>
        <v>94</v>
      </c>
      <c r="C1561" s="71">
        <f>Obv!D105</f>
        <v>5223754</v>
      </c>
      <c r="D1561" s="71">
        <v>0</v>
      </c>
      <c r="E1561" s="71">
        <v>0</v>
      </c>
      <c r="F1561" s="71">
        <v>0</v>
      </c>
      <c r="G1561" s="68">
        <f t="shared" si="55"/>
        <v>491032.87599999999</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23" activePane="bottomLeft" state="frozen"/>
      <selection pane="bottomLeft" activeCell="B35" sqref="B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3</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7815</v>
      </c>
      <c r="C6" s="12"/>
      <c r="D6" s="401" t="s">
        <v>3128</v>
      </c>
      <c r="E6" s="402"/>
      <c r="F6" s="15" t="s">
        <v>237</v>
      </c>
      <c r="G6" s="12"/>
      <c r="H6" s="12"/>
      <c r="I6" s="12"/>
      <c r="J6" s="409">
        <f>SUM(Skriveni!G2:G1561)</f>
        <v>376094253.42400002</v>
      </c>
      <c r="K6" s="409"/>
    </row>
    <row r="7" spans="1:11" ht="3" customHeight="1" x14ac:dyDescent="0.2">
      <c r="A7" s="12"/>
      <c r="B7" s="12"/>
      <c r="C7" s="12"/>
      <c r="D7" s="12"/>
      <c r="E7" s="12"/>
      <c r="F7" s="12"/>
      <c r="G7" s="12"/>
      <c r="H7" s="12"/>
      <c r="I7" s="12"/>
      <c r="J7" s="12"/>
      <c r="K7" s="12"/>
    </row>
    <row r="8" spans="1:11" ht="15" customHeight="1" x14ac:dyDescent="0.2">
      <c r="A8" s="22" t="s">
        <v>3125</v>
      </c>
      <c r="B8" s="27">
        <v>3448924</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44000</v>
      </c>
      <c r="C12" s="398" t="s">
        <v>3620</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39935558897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8730</v>
      </c>
      <c r="C18" s="351" t="str">
        <f xml:space="preserve"> IF(B18&gt;0,LOOKUP(B18,Sifre!A255:A869,Sifre!B255:B869),"Djelatnost nije upisana")</f>
        <v>Djelatnosti socijalne skrbi sa smještajem za starije osobe i osobe s invaliditetom</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391</v>
      </c>
      <c r="C22" s="351" t="str">
        <f>IF(B22&gt;0, "Županija: " &amp; LOOKUP(H2,A83:A103,B83:B103) &amp; ", grad/općina: " &amp; LOOKUP(B22,A107:A663,B107:B663),"Šifra grada/općine nije upisana")</f>
        <v>Županija: SISAČKO-MOSLAVAČKA, grad/općina: SISAK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4299</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4295</v>
      </c>
      <c r="I27" s="355"/>
      <c r="J27" s="13" t="s">
        <v>1447</v>
      </c>
      <c r="K27" s="15" t="s">
        <v>4296</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4298</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11782766</v>
      </c>
      <c r="K39" s="114">
        <f>PRRAS!E12</f>
        <v>12472354</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10601521</v>
      </c>
      <c r="K40" s="117">
        <f>PRRAS!E159</f>
        <v>11495058</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156</v>
      </c>
      <c r="K42" s="120">
        <f>PRRAS!E649</f>
        <v>186860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42520910</v>
      </c>
      <c r="K43" s="114">
        <f>Bil!E13</f>
        <v>41864020</v>
      </c>
    </row>
    <row r="44" spans="1:11" ht="12.95" customHeight="1" x14ac:dyDescent="0.2">
      <c r="A44" s="363"/>
      <c r="B44" s="366" t="str">
        <f>Bil!B74</f>
        <v>Financijska imovina (AOP 064+073+081+112+128+140+157+158)</v>
      </c>
      <c r="C44" s="367"/>
      <c r="D44" s="367"/>
      <c r="E44" s="367"/>
      <c r="F44" s="367"/>
      <c r="G44" s="367"/>
      <c r="H44" s="367"/>
      <c r="I44" s="115">
        <f>Bil!C74</f>
        <v>63</v>
      </c>
      <c r="J44" s="116">
        <f>Bil!D74</f>
        <v>1401400</v>
      </c>
      <c r="K44" s="117">
        <f>Bil!E74</f>
        <v>1227688</v>
      </c>
    </row>
    <row r="45" spans="1:11" ht="12.95" customHeight="1" x14ac:dyDescent="0.2">
      <c r="A45" s="363"/>
      <c r="B45" s="366" t="str">
        <f>Bil!B174</f>
        <v xml:space="preserve">Obveze (AOP 164+175+176+192+220) </v>
      </c>
      <c r="C45" s="367"/>
      <c r="D45" s="367"/>
      <c r="E45" s="367"/>
      <c r="F45" s="367"/>
      <c r="G45" s="367"/>
      <c r="H45" s="367"/>
      <c r="I45" s="115">
        <f>Bil!C174</f>
        <v>163</v>
      </c>
      <c r="J45" s="116">
        <f>Bil!D174</f>
        <v>7076938</v>
      </c>
      <c r="K45" s="117">
        <f>Bil!E174</f>
        <v>6536319</v>
      </c>
    </row>
    <row r="46" spans="1:11" ht="12.95" customHeight="1" x14ac:dyDescent="0.2">
      <c r="A46" s="364"/>
      <c r="B46" s="369" t="str">
        <f>Bil!B234</f>
        <v>Vlastiti izvori (224 + 232 - 236 + 240 do 242)</v>
      </c>
      <c r="C46" s="370"/>
      <c r="D46" s="370"/>
      <c r="E46" s="370"/>
      <c r="F46" s="370"/>
      <c r="G46" s="370"/>
      <c r="H46" s="370"/>
      <c r="I46" s="118">
        <f>Bil!C234</f>
        <v>223</v>
      </c>
      <c r="J46" s="119">
        <f>Bil!D234</f>
        <v>36845372</v>
      </c>
      <c r="K46" s="120">
        <f>Bil!E234</f>
        <v>36555389</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11270701</v>
      </c>
      <c r="K51" s="120">
        <f>RasF!E148</f>
        <v>12104917</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7028713</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6477414</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108121</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6369293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633" activePane="bottomLeft" state="frozen"/>
      <selection pane="bottomLeft" activeCell="E297" sqref="E297"/>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07815</v>
      </c>
      <c r="C4" s="429"/>
      <c r="D4" s="429"/>
      <c r="E4" s="430">
        <f>SUM(Skriveni!G2:G976)</f>
        <v>196257593.315</v>
      </c>
      <c r="F4" s="431"/>
    </row>
    <row r="5" spans="1:7" s="23" customFormat="1" ht="15" customHeight="1" x14ac:dyDescent="0.2">
      <c r="B5" s="428" t="str">
        <f>"Naziv: "&amp;IF(RefStr!B10&lt;&gt;"",RefStr!B10,"_______________________________________")</f>
        <v>Naziv: DOM ZA STARIJE I NEMOĆNE OSOBE SISAK</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8730 Djelatnosti socijalne skrbi sa smještajem za starije osobe i osobe s invaliditetom</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11782766</v>
      </c>
      <c r="E12" s="147">
        <f>E13+E50+E56+E85+E116+E134+E141+E147</f>
        <v>12472354</v>
      </c>
      <c r="F12" s="148">
        <f>IF(D12&lt;&gt;0,IF(E12/D12&gt;=100,"&gt;&gt;100",E12/D12*100),"-")</f>
        <v>105.85251374762088</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90333</v>
      </c>
      <c r="E56" s="147">
        <f>E57+E60+E65+E68+E71+E74+E77+E80</f>
        <v>104962</v>
      </c>
      <c r="F56" s="150">
        <f t="shared" si="0"/>
        <v>116.19452470304319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14629</v>
      </c>
      <c r="F68" s="150" t="str">
        <f t="shared" si="0"/>
        <v>-</v>
      </c>
    </row>
    <row r="69" spans="1:6" s="8" customFormat="1" x14ac:dyDescent="0.2">
      <c r="A69" s="145">
        <v>6341</v>
      </c>
      <c r="B69" s="146" t="s">
        <v>3699</v>
      </c>
      <c r="C69" s="345">
        <v>58</v>
      </c>
      <c r="D69" s="149"/>
      <c r="E69" s="149">
        <v>14629</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90333</v>
      </c>
      <c r="E74" s="147">
        <f>SUM(E75:E76)</f>
        <v>90333</v>
      </c>
      <c r="F74" s="150">
        <f t="shared" si="0"/>
        <v>100</v>
      </c>
    </row>
    <row r="75" spans="1:6" s="8" customFormat="1" x14ac:dyDescent="0.2">
      <c r="A75" s="145" t="s">
        <v>1142</v>
      </c>
      <c r="B75" s="146" t="s">
        <v>3980</v>
      </c>
      <c r="C75" s="345">
        <v>64</v>
      </c>
      <c r="D75" s="149">
        <v>90333</v>
      </c>
      <c r="E75" s="149">
        <v>90333</v>
      </c>
      <c r="F75" s="148">
        <f t="shared" si="0"/>
        <v>100</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301</v>
      </c>
      <c r="E85" s="147">
        <f>E86+E94+E101+E109</f>
        <v>167</v>
      </c>
      <c r="F85" s="150">
        <f t="shared" si="1"/>
        <v>55.481727574750828</v>
      </c>
    </row>
    <row r="86" spans="1:6" s="8" customFormat="1" x14ac:dyDescent="0.2">
      <c r="A86" s="145">
        <v>641</v>
      </c>
      <c r="B86" s="146" t="s">
        <v>929</v>
      </c>
      <c r="C86" s="345">
        <v>75</v>
      </c>
      <c r="D86" s="147">
        <f>SUM(D87:D93)</f>
        <v>301</v>
      </c>
      <c r="E86" s="147">
        <f>SUM(E87:E93)</f>
        <v>167</v>
      </c>
      <c r="F86" s="150">
        <f t="shared" si="1"/>
        <v>55.481727574750828</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301</v>
      </c>
      <c r="E88" s="149">
        <v>167</v>
      </c>
      <c r="F88" s="148">
        <f t="shared" si="1"/>
        <v>55.481727574750828</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6531508</v>
      </c>
      <c r="E116" s="147">
        <f>E117+E122+E130</f>
        <v>7106786</v>
      </c>
      <c r="F116" s="150">
        <f t="shared" si="1"/>
        <v>108.80773628387198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6531508</v>
      </c>
      <c r="E122" s="147">
        <f>SUM(E123:E129)</f>
        <v>7106786</v>
      </c>
      <c r="F122" s="150">
        <f t="shared" si="1"/>
        <v>108.80773628387198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6531508</v>
      </c>
      <c r="E127" s="149">
        <v>7106786</v>
      </c>
      <c r="F127" s="148">
        <f t="shared" si="1"/>
        <v>108.80773628387198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215446</v>
      </c>
      <c r="E134" s="147">
        <f>E135+E138</f>
        <v>224802</v>
      </c>
      <c r="F134" s="150">
        <f t="shared" si="1"/>
        <v>104.3426194963007</v>
      </c>
    </row>
    <row r="135" spans="1:6" s="8" customFormat="1" x14ac:dyDescent="0.2">
      <c r="A135" s="145">
        <v>661</v>
      </c>
      <c r="B135" s="146" t="s">
        <v>425</v>
      </c>
      <c r="C135" s="345">
        <v>124</v>
      </c>
      <c r="D135" s="147">
        <f>SUM(D136:D137)</f>
        <v>203046</v>
      </c>
      <c r="E135" s="147">
        <f>SUM(E136:E137)</f>
        <v>217262</v>
      </c>
      <c r="F135" s="150">
        <f t="shared" si="1"/>
        <v>107.00136914787781</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203046</v>
      </c>
      <c r="E137" s="149">
        <v>217262</v>
      </c>
      <c r="F137" s="148">
        <f t="shared" si="1"/>
        <v>107.00136914787781</v>
      </c>
    </row>
    <row r="138" spans="1:6" s="8" customFormat="1" x14ac:dyDescent="0.2">
      <c r="A138" s="145">
        <v>663</v>
      </c>
      <c r="B138" s="151" t="s">
        <v>426</v>
      </c>
      <c r="C138" s="345">
        <v>127</v>
      </c>
      <c r="D138" s="147">
        <f>SUM(D139:D140)</f>
        <v>12400</v>
      </c>
      <c r="E138" s="147">
        <f>SUM(E139:E140)</f>
        <v>7540</v>
      </c>
      <c r="F138" s="150">
        <f t="shared" si="1"/>
        <v>60.806451612903224</v>
      </c>
    </row>
    <row r="139" spans="1:6" s="8" customFormat="1" x14ac:dyDescent="0.2">
      <c r="A139" s="145">
        <v>6631</v>
      </c>
      <c r="B139" s="146" t="s">
        <v>1502</v>
      </c>
      <c r="C139" s="345">
        <v>128</v>
      </c>
      <c r="D139" s="149">
        <v>12400</v>
      </c>
      <c r="E139" s="149">
        <v>7540</v>
      </c>
      <c r="F139" s="148">
        <f t="shared" si="1"/>
        <v>60.806451612903224</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4945178</v>
      </c>
      <c r="E141" s="147">
        <f>E142+E146</f>
        <v>5035637</v>
      </c>
      <c r="F141" s="150">
        <f t="shared" si="1"/>
        <v>101.82923648046642</v>
      </c>
    </row>
    <row r="142" spans="1:6" s="8" customFormat="1" ht="24" x14ac:dyDescent="0.2">
      <c r="A142" s="145">
        <v>671</v>
      </c>
      <c r="B142" s="154" t="s">
        <v>1672</v>
      </c>
      <c r="C142" s="345">
        <v>131</v>
      </c>
      <c r="D142" s="147">
        <f>SUM(D143:D145)</f>
        <v>4945178</v>
      </c>
      <c r="E142" s="147">
        <f>SUM(E143:E145)</f>
        <v>5035637</v>
      </c>
      <c r="F142" s="150">
        <f t="shared" ref="F142:F205" si="2">IF(D142&lt;&gt;0,IF(E142/D142&gt;=100,"&gt;&gt;100",E142/D142*100),"-")</f>
        <v>101.82923648046642</v>
      </c>
    </row>
    <row r="143" spans="1:6" s="8" customFormat="1" x14ac:dyDescent="0.2">
      <c r="A143" s="145">
        <v>6711</v>
      </c>
      <c r="B143" s="146" t="s">
        <v>3582</v>
      </c>
      <c r="C143" s="345">
        <v>132</v>
      </c>
      <c r="D143" s="149">
        <v>3755394</v>
      </c>
      <c r="E143" s="149">
        <v>4054379</v>
      </c>
      <c r="F143" s="148">
        <f t="shared" si="2"/>
        <v>107.96148153828867</v>
      </c>
    </row>
    <row r="144" spans="1:6" s="8" customFormat="1" x14ac:dyDescent="0.2">
      <c r="A144" s="145">
        <v>6712</v>
      </c>
      <c r="B144" s="151" t="s">
        <v>2276</v>
      </c>
      <c r="C144" s="345">
        <v>133</v>
      </c>
      <c r="D144" s="149">
        <v>653570</v>
      </c>
      <c r="E144" s="149">
        <v>583482</v>
      </c>
      <c r="F144" s="148">
        <f t="shared" si="2"/>
        <v>89.276129565310526</v>
      </c>
    </row>
    <row r="145" spans="1:6" s="8" customFormat="1" ht="24" x14ac:dyDescent="0.2">
      <c r="A145" s="145" t="s">
        <v>2277</v>
      </c>
      <c r="B145" s="146" t="s">
        <v>2278</v>
      </c>
      <c r="C145" s="345">
        <v>134</v>
      </c>
      <c r="D145" s="149">
        <v>536214</v>
      </c>
      <c r="E145" s="149">
        <v>397776</v>
      </c>
      <c r="F145" s="148">
        <f t="shared" si="2"/>
        <v>74.182322729358049</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10601521</v>
      </c>
      <c r="E159" s="147">
        <f>E160+E171+E204+E223+E232+E257+E268</f>
        <v>11495058</v>
      </c>
      <c r="F159" s="150">
        <f t="shared" si="2"/>
        <v>108.42838494589597</v>
      </c>
    </row>
    <row r="160" spans="1:6" s="8" customFormat="1" x14ac:dyDescent="0.2">
      <c r="A160" s="145">
        <v>31</v>
      </c>
      <c r="B160" s="146" t="s">
        <v>431</v>
      </c>
      <c r="C160" s="345">
        <v>149</v>
      </c>
      <c r="D160" s="147">
        <f>D161+D166+D167</f>
        <v>6022154</v>
      </c>
      <c r="E160" s="147">
        <f>E161+E166+E167</f>
        <v>6629803</v>
      </c>
      <c r="F160" s="150">
        <f t="shared" si="2"/>
        <v>110.09022685238538</v>
      </c>
    </row>
    <row r="161" spans="1:6" s="8" customFormat="1" x14ac:dyDescent="0.2">
      <c r="A161" s="145">
        <v>311</v>
      </c>
      <c r="B161" s="146" t="s">
        <v>432</v>
      </c>
      <c r="C161" s="345">
        <v>150</v>
      </c>
      <c r="D161" s="147">
        <f>SUM(D162:D165)</f>
        <v>4858313</v>
      </c>
      <c r="E161" s="147">
        <f>SUM(E162:E165)</f>
        <v>5380252</v>
      </c>
      <c r="F161" s="150">
        <f t="shared" si="2"/>
        <v>110.74321477434657</v>
      </c>
    </row>
    <row r="162" spans="1:6" s="8" customFormat="1" x14ac:dyDescent="0.2">
      <c r="A162" s="145">
        <v>3111</v>
      </c>
      <c r="B162" s="146" t="s">
        <v>385</v>
      </c>
      <c r="C162" s="345">
        <v>151</v>
      </c>
      <c r="D162" s="149">
        <v>4390389</v>
      </c>
      <c r="E162" s="149">
        <v>4869214</v>
      </c>
      <c r="F162" s="148">
        <f t="shared" si="2"/>
        <v>110.90620899423718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v>467924</v>
      </c>
      <c r="E165" s="149">
        <v>511038</v>
      </c>
      <c r="F165" s="148">
        <f t="shared" si="2"/>
        <v>109.21388943503645</v>
      </c>
    </row>
    <row r="166" spans="1:6" s="8" customFormat="1" x14ac:dyDescent="0.2">
      <c r="A166" s="145">
        <v>312</v>
      </c>
      <c r="B166" s="146" t="s">
        <v>1597</v>
      </c>
      <c r="C166" s="345">
        <v>155</v>
      </c>
      <c r="D166" s="149">
        <v>329743</v>
      </c>
      <c r="E166" s="149">
        <v>324148</v>
      </c>
      <c r="F166" s="148">
        <f t="shared" si="2"/>
        <v>98.303224025983866</v>
      </c>
    </row>
    <row r="167" spans="1:6" s="8" customFormat="1" x14ac:dyDescent="0.2">
      <c r="A167" s="145">
        <v>313</v>
      </c>
      <c r="B167" s="146" t="s">
        <v>2853</v>
      </c>
      <c r="C167" s="345">
        <v>156</v>
      </c>
      <c r="D167" s="147">
        <f>SUM(D168:D170)</f>
        <v>834098</v>
      </c>
      <c r="E167" s="147">
        <f>SUM(E168:E170)</f>
        <v>925403</v>
      </c>
      <c r="F167" s="150">
        <f t="shared" si="2"/>
        <v>110.94655544072758</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751658</v>
      </c>
      <c r="E169" s="149">
        <v>833939</v>
      </c>
      <c r="F169" s="148">
        <f t="shared" si="2"/>
        <v>110.94660071468674</v>
      </c>
    </row>
    <row r="170" spans="1:6" s="8" customFormat="1" x14ac:dyDescent="0.2">
      <c r="A170" s="145">
        <v>3133</v>
      </c>
      <c r="B170" s="146" t="s">
        <v>264</v>
      </c>
      <c r="C170" s="345">
        <v>159</v>
      </c>
      <c r="D170" s="149">
        <v>82440</v>
      </c>
      <c r="E170" s="149">
        <v>91464</v>
      </c>
      <c r="F170" s="148">
        <f t="shared" si="2"/>
        <v>110.94614264919942</v>
      </c>
    </row>
    <row r="171" spans="1:6" s="8" customFormat="1" x14ac:dyDescent="0.2">
      <c r="A171" s="145">
        <v>32</v>
      </c>
      <c r="B171" s="146" t="s">
        <v>433</v>
      </c>
      <c r="C171" s="345">
        <v>160</v>
      </c>
      <c r="D171" s="147">
        <f>D172+D177+D185+D195+D196</f>
        <v>4379191</v>
      </c>
      <c r="E171" s="147">
        <f>E172+E177+E185+E195+E196</f>
        <v>4684920</v>
      </c>
      <c r="F171" s="150">
        <f t="shared" si="2"/>
        <v>106.98140364281896</v>
      </c>
    </row>
    <row r="172" spans="1:6" s="8" customFormat="1" x14ac:dyDescent="0.2">
      <c r="A172" s="145">
        <v>321</v>
      </c>
      <c r="B172" s="146" t="s">
        <v>3359</v>
      </c>
      <c r="C172" s="345">
        <v>161</v>
      </c>
      <c r="D172" s="147">
        <f>SUM(D173:D176)</f>
        <v>200725</v>
      </c>
      <c r="E172" s="147">
        <f>SUM(E173:E176)</f>
        <v>269448</v>
      </c>
      <c r="F172" s="150">
        <f t="shared" si="2"/>
        <v>134.23738946319591</v>
      </c>
    </row>
    <row r="173" spans="1:6" s="8" customFormat="1" x14ac:dyDescent="0.2">
      <c r="A173" s="145">
        <v>3211</v>
      </c>
      <c r="B173" s="146" t="s">
        <v>3243</v>
      </c>
      <c r="C173" s="345">
        <v>162</v>
      </c>
      <c r="D173" s="149">
        <v>3735</v>
      </c>
      <c r="E173" s="149">
        <v>3702</v>
      </c>
      <c r="F173" s="148">
        <f t="shared" si="2"/>
        <v>99.116465863453811</v>
      </c>
    </row>
    <row r="174" spans="1:6" s="8" customFormat="1" x14ac:dyDescent="0.2">
      <c r="A174" s="145">
        <v>3212</v>
      </c>
      <c r="B174" s="146" t="s">
        <v>108</v>
      </c>
      <c r="C174" s="345">
        <v>163</v>
      </c>
      <c r="D174" s="149">
        <v>187415</v>
      </c>
      <c r="E174" s="149">
        <v>257058</v>
      </c>
      <c r="F174" s="148">
        <f t="shared" si="2"/>
        <v>137.15977909985858</v>
      </c>
    </row>
    <row r="175" spans="1:6" s="8" customFormat="1" x14ac:dyDescent="0.2">
      <c r="A175" s="145">
        <v>3213</v>
      </c>
      <c r="B175" s="146" t="s">
        <v>2999</v>
      </c>
      <c r="C175" s="345">
        <v>164</v>
      </c>
      <c r="D175" s="149">
        <v>9575</v>
      </c>
      <c r="E175" s="149">
        <v>8688</v>
      </c>
      <c r="F175" s="148">
        <f t="shared" si="2"/>
        <v>90.736292428198425</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3100053</v>
      </c>
      <c r="E177" s="147">
        <f>SUM(E178:E184)</f>
        <v>3179295</v>
      </c>
      <c r="F177" s="150">
        <f t="shared" si="2"/>
        <v>102.55614984647036</v>
      </c>
    </row>
    <row r="178" spans="1:6" s="8" customFormat="1" x14ac:dyDescent="0.2">
      <c r="A178" s="145">
        <v>3221</v>
      </c>
      <c r="B178" s="146" t="s">
        <v>3000</v>
      </c>
      <c r="C178" s="345">
        <v>167</v>
      </c>
      <c r="D178" s="149">
        <v>240725</v>
      </c>
      <c r="E178" s="149">
        <v>226502</v>
      </c>
      <c r="F178" s="148">
        <f t="shared" si="2"/>
        <v>94.091598296811725</v>
      </c>
    </row>
    <row r="179" spans="1:6" s="8" customFormat="1" x14ac:dyDescent="0.2">
      <c r="A179" s="145">
        <v>3222</v>
      </c>
      <c r="B179" s="146" t="s">
        <v>3001</v>
      </c>
      <c r="C179" s="345">
        <v>168</v>
      </c>
      <c r="D179" s="149">
        <v>1330670</v>
      </c>
      <c r="E179" s="149">
        <v>1356982</v>
      </c>
      <c r="F179" s="148">
        <f t="shared" si="2"/>
        <v>101.97734975613788</v>
      </c>
    </row>
    <row r="180" spans="1:6" s="8" customFormat="1" x14ac:dyDescent="0.2">
      <c r="A180" s="145">
        <v>3223</v>
      </c>
      <c r="B180" s="146" t="s">
        <v>3002</v>
      </c>
      <c r="C180" s="345">
        <v>169</v>
      </c>
      <c r="D180" s="149">
        <v>1347382</v>
      </c>
      <c r="E180" s="149">
        <v>1391180</v>
      </c>
      <c r="F180" s="148">
        <f t="shared" si="2"/>
        <v>103.25060005254633</v>
      </c>
    </row>
    <row r="181" spans="1:6" s="8" customFormat="1" x14ac:dyDescent="0.2">
      <c r="A181" s="145">
        <v>3224</v>
      </c>
      <c r="B181" s="146" t="s">
        <v>2236</v>
      </c>
      <c r="C181" s="345">
        <v>170</v>
      </c>
      <c r="D181" s="149">
        <v>85379</v>
      </c>
      <c r="E181" s="149">
        <v>81814</v>
      </c>
      <c r="F181" s="148">
        <f t="shared" si="2"/>
        <v>95.824500169830984</v>
      </c>
    </row>
    <row r="182" spans="1:6" s="8" customFormat="1" x14ac:dyDescent="0.2">
      <c r="A182" s="145">
        <v>3225</v>
      </c>
      <c r="B182" s="146" t="s">
        <v>504</v>
      </c>
      <c r="C182" s="345">
        <v>171</v>
      </c>
      <c r="D182" s="149">
        <v>62875</v>
      </c>
      <c r="E182" s="149">
        <v>114786</v>
      </c>
      <c r="F182" s="148">
        <f t="shared" si="2"/>
        <v>182.56222664015905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33022</v>
      </c>
      <c r="E184" s="149">
        <v>8031</v>
      </c>
      <c r="F184" s="148">
        <f t="shared" si="2"/>
        <v>24.320150202895039</v>
      </c>
    </row>
    <row r="185" spans="1:6" s="8" customFormat="1" x14ac:dyDescent="0.2">
      <c r="A185" s="145">
        <v>323</v>
      </c>
      <c r="B185" s="146" t="s">
        <v>2312</v>
      </c>
      <c r="C185" s="345">
        <v>174</v>
      </c>
      <c r="D185" s="147">
        <f>SUM(D186:D194)</f>
        <v>905765</v>
      </c>
      <c r="E185" s="147">
        <f>SUM(E186:E194)</f>
        <v>1067872</v>
      </c>
      <c r="F185" s="150">
        <f t="shared" si="2"/>
        <v>117.89724707843645</v>
      </c>
    </row>
    <row r="186" spans="1:6" s="8" customFormat="1" x14ac:dyDescent="0.2">
      <c r="A186" s="145">
        <v>3231</v>
      </c>
      <c r="B186" s="146" t="s">
        <v>855</v>
      </c>
      <c r="C186" s="345">
        <v>175</v>
      </c>
      <c r="D186" s="149">
        <v>42620</v>
      </c>
      <c r="E186" s="149">
        <v>47715</v>
      </c>
      <c r="F186" s="148">
        <f t="shared" si="2"/>
        <v>111.95448146410136</v>
      </c>
    </row>
    <row r="187" spans="1:6" s="8" customFormat="1" x14ac:dyDescent="0.2">
      <c r="A187" s="145">
        <v>3232</v>
      </c>
      <c r="B187" s="146" t="s">
        <v>3870</v>
      </c>
      <c r="C187" s="345">
        <v>176</v>
      </c>
      <c r="D187" s="149">
        <v>148764</v>
      </c>
      <c r="E187" s="149">
        <v>261748</v>
      </c>
      <c r="F187" s="148">
        <f t="shared" si="2"/>
        <v>175.94848215966229</v>
      </c>
    </row>
    <row r="188" spans="1:6" s="8" customFormat="1" x14ac:dyDescent="0.2">
      <c r="A188" s="145">
        <v>3233</v>
      </c>
      <c r="B188" s="146" t="s">
        <v>3871</v>
      </c>
      <c r="C188" s="345">
        <v>177</v>
      </c>
      <c r="D188" s="149">
        <v>3619</v>
      </c>
      <c r="E188" s="149">
        <v>3037</v>
      </c>
      <c r="F188" s="148">
        <f t="shared" si="2"/>
        <v>83.918209450124351</v>
      </c>
    </row>
    <row r="189" spans="1:6" s="8" customFormat="1" x14ac:dyDescent="0.2">
      <c r="A189" s="145">
        <v>3234</v>
      </c>
      <c r="B189" s="146" t="s">
        <v>3872</v>
      </c>
      <c r="C189" s="345">
        <v>178</v>
      </c>
      <c r="D189" s="149">
        <v>505656</v>
      </c>
      <c r="E189" s="149">
        <v>483391</v>
      </c>
      <c r="F189" s="148">
        <f t="shared" si="2"/>
        <v>95.596808897748659</v>
      </c>
    </row>
    <row r="190" spans="1:6" s="8" customFormat="1" x14ac:dyDescent="0.2">
      <c r="A190" s="145">
        <v>3235</v>
      </c>
      <c r="B190" s="146" t="s">
        <v>3873</v>
      </c>
      <c r="C190" s="345">
        <v>179</v>
      </c>
      <c r="D190" s="149"/>
      <c r="E190" s="149">
        <v>100</v>
      </c>
      <c r="F190" s="148" t="str">
        <f t="shared" si="2"/>
        <v>-</v>
      </c>
    </row>
    <row r="191" spans="1:6" s="8" customFormat="1" x14ac:dyDescent="0.2">
      <c r="A191" s="145">
        <v>3236</v>
      </c>
      <c r="B191" s="146" t="s">
        <v>3874</v>
      </c>
      <c r="C191" s="345">
        <v>180</v>
      </c>
      <c r="D191" s="149">
        <v>26435</v>
      </c>
      <c r="E191" s="149">
        <v>57043</v>
      </c>
      <c r="F191" s="148">
        <f t="shared" si="2"/>
        <v>215.78588991866843</v>
      </c>
    </row>
    <row r="192" spans="1:6" s="8" customFormat="1" x14ac:dyDescent="0.2">
      <c r="A192" s="145">
        <v>3237</v>
      </c>
      <c r="B192" s="146" t="s">
        <v>3875</v>
      </c>
      <c r="C192" s="345">
        <v>181</v>
      </c>
      <c r="D192" s="149">
        <v>35366</v>
      </c>
      <c r="E192" s="149">
        <v>56516</v>
      </c>
      <c r="F192" s="148">
        <f t="shared" si="2"/>
        <v>159.80320081434144</v>
      </c>
    </row>
    <row r="193" spans="1:6" s="8" customFormat="1" x14ac:dyDescent="0.2">
      <c r="A193" s="145">
        <v>3238</v>
      </c>
      <c r="B193" s="146" t="s">
        <v>702</v>
      </c>
      <c r="C193" s="345">
        <v>182</v>
      </c>
      <c r="D193" s="149">
        <v>52834</v>
      </c>
      <c r="E193" s="149">
        <v>46954</v>
      </c>
      <c r="F193" s="148">
        <f t="shared" si="2"/>
        <v>88.870802892077066</v>
      </c>
    </row>
    <row r="194" spans="1:6" s="8" customFormat="1" x14ac:dyDescent="0.2">
      <c r="A194" s="145">
        <v>3239</v>
      </c>
      <c r="B194" s="146" t="s">
        <v>703</v>
      </c>
      <c r="C194" s="345">
        <v>183</v>
      </c>
      <c r="D194" s="149">
        <v>90471</v>
      </c>
      <c r="E194" s="149">
        <v>111368</v>
      </c>
      <c r="F194" s="148">
        <f t="shared" si="2"/>
        <v>123.0980093068497</v>
      </c>
    </row>
    <row r="195" spans="1:6" s="8" customFormat="1" x14ac:dyDescent="0.2">
      <c r="A195" s="145">
        <v>324</v>
      </c>
      <c r="B195" s="146" t="s">
        <v>3584</v>
      </c>
      <c r="C195" s="345">
        <v>184</v>
      </c>
      <c r="D195" s="149">
        <v>34328</v>
      </c>
      <c r="E195" s="149">
        <v>22641</v>
      </c>
      <c r="F195" s="148">
        <f t="shared" si="2"/>
        <v>65.954905616406435</v>
      </c>
    </row>
    <row r="196" spans="1:6" s="8" customFormat="1" x14ac:dyDescent="0.2">
      <c r="A196" s="145">
        <v>329</v>
      </c>
      <c r="B196" s="146" t="s">
        <v>434</v>
      </c>
      <c r="C196" s="345">
        <v>185</v>
      </c>
      <c r="D196" s="147">
        <f>SUM(D197:D203)</f>
        <v>138320</v>
      </c>
      <c r="E196" s="147">
        <f>SUM(E197:E203)</f>
        <v>145664</v>
      </c>
      <c r="F196" s="150">
        <f t="shared" si="2"/>
        <v>105.30942741469059</v>
      </c>
    </row>
    <row r="197" spans="1:6" s="8" customFormat="1" x14ac:dyDescent="0.2">
      <c r="A197" s="145">
        <v>3291</v>
      </c>
      <c r="B197" s="151" t="s">
        <v>1965</v>
      </c>
      <c r="C197" s="345">
        <v>186</v>
      </c>
      <c r="D197" s="149">
        <v>72057</v>
      </c>
      <c r="E197" s="149">
        <v>72057</v>
      </c>
      <c r="F197" s="148">
        <f t="shared" si="2"/>
        <v>100</v>
      </c>
    </row>
    <row r="198" spans="1:6" s="8" customFormat="1" x14ac:dyDescent="0.2">
      <c r="A198" s="145">
        <v>3292</v>
      </c>
      <c r="B198" s="146" t="s">
        <v>1966</v>
      </c>
      <c r="C198" s="345">
        <v>187</v>
      </c>
      <c r="D198" s="149">
        <v>54331</v>
      </c>
      <c r="E198" s="149">
        <v>57555</v>
      </c>
      <c r="F198" s="148">
        <f t="shared" si="2"/>
        <v>105.93399716552246</v>
      </c>
    </row>
    <row r="199" spans="1:6" s="8" customFormat="1" x14ac:dyDescent="0.2">
      <c r="A199" s="145">
        <v>3293</v>
      </c>
      <c r="B199" s="146" t="s">
        <v>1967</v>
      </c>
      <c r="C199" s="345">
        <v>188</v>
      </c>
      <c r="D199" s="149">
        <v>3508</v>
      </c>
      <c r="E199" s="149">
        <v>7787</v>
      </c>
      <c r="F199" s="148">
        <f t="shared" si="2"/>
        <v>221.97833523375144</v>
      </c>
    </row>
    <row r="200" spans="1:6" s="8" customFormat="1" x14ac:dyDescent="0.2">
      <c r="A200" s="145">
        <v>3294</v>
      </c>
      <c r="B200" s="146" t="s">
        <v>2313</v>
      </c>
      <c r="C200" s="345">
        <v>189</v>
      </c>
      <c r="D200" s="149">
        <v>80</v>
      </c>
      <c r="E200" s="149">
        <v>80</v>
      </c>
      <c r="F200" s="148">
        <f t="shared" si="2"/>
        <v>100</v>
      </c>
    </row>
    <row r="201" spans="1:6" s="8" customFormat="1" x14ac:dyDescent="0.2">
      <c r="A201" s="145">
        <v>3295</v>
      </c>
      <c r="B201" s="146" t="s">
        <v>3585</v>
      </c>
      <c r="C201" s="345">
        <v>190</v>
      </c>
      <c r="D201" s="149">
        <v>5074</v>
      </c>
      <c r="E201" s="149">
        <v>60</v>
      </c>
      <c r="F201" s="148">
        <f t="shared" si="2"/>
        <v>1.1824990145841545</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3270</v>
      </c>
      <c r="E203" s="149">
        <v>8125</v>
      </c>
      <c r="F203" s="148">
        <f t="shared" si="2"/>
        <v>248.47094801223241</v>
      </c>
    </row>
    <row r="204" spans="1:6" s="8" customFormat="1" x14ac:dyDescent="0.2">
      <c r="A204" s="145">
        <v>34</v>
      </c>
      <c r="B204" s="151" t="s">
        <v>435</v>
      </c>
      <c r="C204" s="345">
        <v>193</v>
      </c>
      <c r="D204" s="147">
        <f>D205+D210+D218</f>
        <v>178092</v>
      </c>
      <c r="E204" s="147">
        <f>E205+E210+E218</f>
        <v>165463</v>
      </c>
      <c r="F204" s="150">
        <f t="shared" si="2"/>
        <v>92.908721335040312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150076</v>
      </c>
      <c r="E210" s="147">
        <f>SUM(E211:E217)</f>
        <v>135556</v>
      </c>
      <c r="F210" s="150">
        <f t="shared" si="3"/>
        <v>90.324902049628193</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v>150076</v>
      </c>
      <c r="E213" s="149">
        <v>135556</v>
      </c>
      <c r="F213" s="148">
        <f t="shared" si="3"/>
        <v>90.324902049628193</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28016</v>
      </c>
      <c r="E218" s="147">
        <f>SUM(E219:E222)</f>
        <v>29907</v>
      </c>
      <c r="F218" s="150">
        <f t="shared" si="3"/>
        <v>106.74971444888635</v>
      </c>
    </row>
    <row r="219" spans="1:6" s="8" customFormat="1" x14ac:dyDescent="0.2">
      <c r="A219" s="145">
        <v>3431</v>
      </c>
      <c r="B219" s="151" t="s">
        <v>3587</v>
      </c>
      <c r="C219" s="345">
        <v>208</v>
      </c>
      <c r="D219" s="149">
        <v>26972</v>
      </c>
      <c r="E219" s="149">
        <v>29896</v>
      </c>
      <c r="F219" s="148">
        <f t="shared" si="3"/>
        <v>110.84087201542341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217</v>
      </c>
      <c r="E221" s="149">
        <v>11</v>
      </c>
      <c r="F221" s="148">
        <f t="shared" si="3"/>
        <v>5.0691244239631335</v>
      </c>
    </row>
    <row r="222" spans="1:6" s="8" customFormat="1" x14ac:dyDescent="0.2">
      <c r="A222" s="145">
        <v>3434</v>
      </c>
      <c r="B222" s="146" t="s">
        <v>1861</v>
      </c>
      <c r="C222" s="345">
        <v>211</v>
      </c>
      <c r="D222" s="149">
        <v>827</v>
      </c>
      <c r="E222" s="149"/>
      <c r="F222" s="148">
        <f t="shared" si="3"/>
        <v>0</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22084</v>
      </c>
      <c r="E257" s="147">
        <f>E258+E264</f>
        <v>14872</v>
      </c>
      <c r="F257" s="150">
        <f t="shared" si="3"/>
        <v>67.342872667994925</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22084</v>
      </c>
      <c r="E264" s="147">
        <f>SUM(E265:E267)</f>
        <v>14872</v>
      </c>
      <c r="F264" s="150">
        <f t="shared" si="3"/>
        <v>67.342872667994925</v>
      </c>
    </row>
    <row r="265" spans="1:6" s="8" customFormat="1" x14ac:dyDescent="0.2">
      <c r="A265" s="145">
        <v>3721</v>
      </c>
      <c r="B265" s="146" t="s">
        <v>1066</v>
      </c>
      <c r="C265" s="345">
        <v>254</v>
      </c>
      <c r="D265" s="149">
        <v>8200</v>
      </c>
      <c r="E265" s="149">
        <v>7100</v>
      </c>
      <c r="F265" s="148">
        <f t="shared" si="3"/>
        <v>86.58536585365853</v>
      </c>
    </row>
    <row r="266" spans="1:6" s="8" customFormat="1" x14ac:dyDescent="0.2">
      <c r="A266" s="145">
        <v>3722</v>
      </c>
      <c r="B266" s="146" t="s">
        <v>1065</v>
      </c>
      <c r="C266" s="345">
        <v>255</v>
      </c>
      <c r="D266" s="149">
        <v>13884</v>
      </c>
      <c r="E266" s="149">
        <v>7772</v>
      </c>
      <c r="F266" s="148">
        <f t="shared" si="3"/>
        <v>55.978104292711038</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10601521</v>
      </c>
      <c r="E292" s="147">
        <f>E159-E290+E291</f>
        <v>11495058</v>
      </c>
      <c r="F292" s="150">
        <f t="shared" si="4"/>
        <v>108.42838494589597</v>
      </c>
    </row>
    <row r="293" spans="1:6" s="8" customFormat="1" x14ac:dyDescent="0.2">
      <c r="A293" s="145" t="s">
        <v>1215</v>
      </c>
      <c r="B293" s="146" t="s">
        <v>3441</v>
      </c>
      <c r="C293" s="345">
        <v>282</v>
      </c>
      <c r="D293" s="147">
        <f>IF(D12&gt;=D292,D12-D292,0)</f>
        <v>1181245</v>
      </c>
      <c r="E293" s="147">
        <f>IF(E12&gt;=E292,E12-E292,0)</f>
        <v>977296</v>
      </c>
      <c r="F293" s="150">
        <f t="shared" si="4"/>
        <v>82.734403108584587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86195</v>
      </c>
      <c r="E295" s="149">
        <v>53327</v>
      </c>
      <c r="F295" s="148">
        <f t="shared" si="4"/>
        <v>61.867857764371479</v>
      </c>
    </row>
    <row r="296" spans="1:6" s="8" customFormat="1" x14ac:dyDescent="0.2">
      <c r="A296" s="145">
        <v>92221</v>
      </c>
      <c r="B296" s="146" t="s">
        <v>4282</v>
      </c>
      <c r="C296" s="345">
        <v>285</v>
      </c>
      <c r="D296" s="149">
        <v>80086</v>
      </c>
      <c r="E296" s="149">
        <v>80086</v>
      </c>
      <c r="F296" s="148">
        <f t="shared" si="4"/>
        <v>100</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630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630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630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v>630</v>
      </c>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669180</v>
      </c>
      <c r="E353" s="147">
        <f>E354+E366+E399+E403+E405</f>
        <v>609859</v>
      </c>
      <c r="F353" s="150">
        <f t="shared" si="5"/>
        <v>91.135270031979445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366948</v>
      </c>
      <c r="E366" s="147">
        <f>E367+E372+E381+E386+E391+E394</f>
        <v>518109</v>
      </c>
      <c r="F366" s="150">
        <f t="shared" si="6"/>
        <v>141.19412014781386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217948</v>
      </c>
      <c r="E372" s="147">
        <f>SUM(E373:E380)</f>
        <v>518109</v>
      </c>
      <c r="F372" s="150">
        <f t="shared" si="6"/>
        <v>237.72138308220309</v>
      </c>
    </row>
    <row r="373" spans="1:6" s="8" customFormat="1" x14ac:dyDescent="0.2">
      <c r="A373" s="145">
        <v>4221</v>
      </c>
      <c r="B373" s="146" t="s">
        <v>3941</v>
      </c>
      <c r="C373" s="345">
        <v>361</v>
      </c>
      <c r="D373" s="149">
        <v>14481</v>
      </c>
      <c r="E373" s="149">
        <v>96561</v>
      </c>
      <c r="F373" s="148">
        <f t="shared" si="6"/>
        <v>666.81168427594775</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v>141277</v>
      </c>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203467</v>
      </c>
      <c r="E379" s="149">
        <v>280271</v>
      </c>
      <c r="F379" s="148">
        <f t="shared" si="6"/>
        <v>137.74764458118517</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149000</v>
      </c>
      <c r="E381" s="147">
        <f>SUM(E382:E385)</f>
        <v>0</v>
      </c>
      <c r="F381" s="150">
        <f t="shared" si="6"/>
        <v>0</v>
      </c>
    </row>
    <row r="382" spans="1:6" s="8" customFormat="1" x14ac:dyDescent="0.2">
      <c r="A382" s="145">
        <v>4231</v>
      </c>
      <c r="B382" s="146" t="s">
        <v>3948</v>
      </c>
      <c r="C382" s="345">
        <v>370</v>
      </c>
      <c r="D382" s="149">
        <v>149000</v>
      </c>
      <c r="E382" s="149"/>
      <c r="F382" s="148">
        <f t="shared" si="6"/>
        <v>0</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302232</v>
      </c>
      <c r="E405" s="147">
        <f>SUM(E406:E409)</f>
        <v>91750</v>
      </c>
      <c r="F405" s="150">
        <f t="shared" si="6"/>
        <v>30.357473728791128</v>
      </c>
    </row>
    <row r="406" spans="1:6" s="8" customFormat="1" x14ac:dyDescent="0.2">
      <c r="A406" s="145">
        <v>451</v>
      </c>
      <c r="B406" s="146" t="s">
        <v>2199</v>
      </c>
      <c r="C406" s="345">
        <v>394</v>
      </c>
      <c r="D406" s="149">
        <v>286562</v>
      </c>
      <c r="E406" s="149">
        <v>91750</v>
      </c>
      <c r="F406" s="148">
        <f t="shared" si="6"/>
        <v>32.017504065437848</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v>15670</v>
      </c>
      <c r="E408" s="149"/>
      <c r="F408" s="148">
        <f t="shared" si="6"/>
        <v>0</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669180</v>
      </c>
      <c r="E411" s="147">
        <f>IF(E353&gt;=E301, E353-E301, 0)</f>
        <v>609229</v>
      </c>
      <c r="F411" s="150">
        <f t="shared" si="6"/>
        <v>91.041124958904931</v>
      </c>
    </row>
    <row r="412" spans="1:6" s="8" customFormat="1" x14ac:dyDescent="0.2">
      <c r="A412" s="145">
        <v>92212</v>
      </c>
      <c r="B412" s="146" t="s">
        <v>1133</v>
      </c>
      <c r="C412" s="345">
        <v>400</v>
      </c>
      <c r="D412" s="149">
        <v>15755</v>
      </c>
      <c r="E412" s="149">
        <v>144</v>
      </c>
      <c r="F412" s="148">
        <f t="shared" si="6"/>
        <v>0.91399555696604251</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11782766</v>
      </c>
      <c r="E415" s="147">
        <f>E12+E301</f>
        <v>12472984</v>
      </c>
      <c r="F415" s="150">
        <f t="shared" si="6"/>
        <v>105.85786053970689</v>
      </c>
    </row>
    <row r="416" spans="1:6" s="8" customFormat="1" x14ac:dyDescent="0.2">
      <c r="A416" s="145" t="s">
        <v>1215</v>
      </c>
      <c r="B416" s="146" t="s">
        <v>1993</v>
      </c>
      <c r="C416" s="345">
        <v>404</v>
      </c>
      <c r="D416" s="147">
        <f>D292+D353</f>
        <v>11270701</v>
      </c>
      <c r="E416" s="147">
        <f>E292+E353</f>
        <v>12104917</v>
      </c>
      <c r="F416" s="150">
        <f t="shared" si="6"/>
        <v>107.40163366945853</v>
      </c>
    </row>
    <row r="417" spans="1:6" s="8" customFormat="1" x14ac:dyDescent="0.2">
      <c r="A417" s="145" t="s">
        <v>1215</v>
      </c>
      <c r="B417" s="146" t="s">
        <v>1994</v>
      </c>
      <c r="C417" s="345">
        <v>405</v>
      </c>
      <c r="D417" s="147">
        <f>IF(D415&gt;=D416,D415-D416,0)</f>
        <v>512065</v>
      </c>
      <c r="E417" s="147">
        <f>IF(E415&gt;=E416,E415-E416,0)</f>
        <v>368067</v>
      </c>
      <c r="F417" s="150">
        <f t="shared" si="6"/>
        <v>71.878960678820064</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21864</v>
      </c>
      <c r="E419" s="147">
        <f>IF(E295-E296+E412-E413&gt;=0,E295-E296+E412-E413,0)</f>
        <v>0</v>
      </c>
      <c r="F419" s="150">
        <f t="shared" si="6"/>
        <v>0</v>
      </c>
    </row>
    <row r="420" spans="1:6" s="8" customFormat="1" x14ac:dyDescent="0.2">
      <c r="A420" s="160" t="s">
        <v>1592</v>
      </c>
      <c r="B420" s="146" t="s">
        <v>1997</v>
      </c>
      <c r="C420" s="345">
        <v>408</v>
      </c>
      <c r="D420" s="147">
        <f>IF(D296-D295+D413-D412&gt;=0,D296-D295+D413-D412,0)</f>
        <v>0</v>
      </c>
      <c r="E420" s="147">
        <f>IF(E296-E295+E413-E412&gt;=0,E296-E295+E413-E412,0)</f>
        <v>26615</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534513</v>
      </c>
      <c r="E531" s="147">
        <f>E532+E570+E583+E596+E628</f>
        <v>530441</v>
      </c>
      <c r="F531" s="150">
        <f t="shared" si="8"/>
        <v>99.238185039465833</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534513</v>
      </c>
      <c r="E596" s="147">
        <f>E597+E602+E606+E608+E615+E620</f>
        <v>530441</v>
      </c>
      <c r="F596" s="148">
        <f t="shared" si="9"/>
        <v>99.238185039465833</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534513</v>
      </c>
      <c r="E608" s="147">
        <f>SUM(E609:E614)</f>
        <v>530441</v>
      </c>
      <c r="F608" s="148">
        <f t="shared" si="9"/>
        <v>99.238185039465833</v>
      </c>
    </row>
    <row r="609" spans="1:6" s="8" customFormat="1" x14ac:dyDescent="0.2">
      <c r="A609" s="145">
        <v>5443</v>
      </c>
      <c r="B609" s="146" t="s">
        <v>3333</v>
      </c>
      <c r="C609" s="345">
        <v>596</v>
      </c>
      <c r="D609" s="149">
        <v>534513</v>
      </c>
      <c r="E609" s="149">
        <v>530441</v>
      </c>
      <c r="F609" s="148">
        <f t="shared" si="9"/>
        <v>99.238185039465833</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534513</v>
      </c>
      <c r="E639" s="147">
        <f>IF(E531-E423&gt;=0,E531-E423,0)</f>
        <v>530441</v>
      </c>
      <c r="F639" s="148">
        <f t="shared" si="10"/>
        <v>99.238185039465833</v>
      </c>
    </row>
    <row r="640" spans="1:6" s="8" customFormat="1" x14ac:dyDescent="0.2">
      <c r="A640" s="145">
        <v>92213</v>
      </c>
      <c r="B640" s="146" t="s">
        <v>1929</v>
      </c>
      <c r="C640" s="345">
        <v>627</v>
      </c>
      <c r="D640" s="149">
        <v>428</v>
      </c>
      <c r="E640" s="149">
        <v>2129</v>
      </c>
      <c r="F640" s="148">
        <f t="shared" si="10"/>
        <v>497.42990654205607</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11782766</v>
      </c>
      <c r="E642" s="147">
        <f>E415+E423</f>
        <v>12472984</v>
      </c>
      <c r="F642" s="148">
        <f t="shared" si="10"/>
        <v>105.85786053970689</v>
      </c>
    </row>
    <row r="643" spans="1:6" s="8" customFormat="1" x14ac:dyDescent="0.2">
      <c r="A643" s="145" t="s">
        <v>1215</v>
      </c>
      <c r="B643" s="146" t="s">
        <v>1246</v>
      </c>
      <c r="C643" s="345">
        <v>630</v>
      </c>
      <c r="D643" s="147">
        <f>D416+D531</f>
        <v>11805214</v>
      </c>
      <c r="E643" s="147">
        <f>E416+E531</f>
        <v>12635358</v>
      </c>
      <c r="F643" s="148">
        <f t="shared" si="10"/>
        <v>107.03201144850063</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22448</v>
      </c>
      <c r="E645" s="147">
        <f>IF(E643&gt;=E642,E643-E642,0)</f>
        <v>162374</v>
      </c>
      <c r="F645" s="148">
        <f t="shared" si="10"/>
        <v>723.33392729864579</v>
      </c>
    </row>
    <row r="646" spans="1:6" s="8" customFormat="1" x14ac:dyDescent="0.2">
      <c r="A646" s="160" t="s">
        <v>2741</v>
      </c>
      <c r="B646" s="146" t="s">
        <v>1249</v>
      </c>
      <c r="C646" s="345">
        <v>633</v>
      </c>
      <c r="D646" s="147">
        <f>IF(D419-D420+D640-D641&gt;=0,D419-D420+D640-D641,0)</f>
        <v>22292</v>
      </c>
      <c r="E646" s="147">
        <f>IF(E419-E420+E640-E641&gt;=0,E419-E420+E640-E641,0)</f>
        <v>0</v>
      </c>
      <c r="F646" s="148">
        <f t="shared" si="10"/>
        <v>0</v>
      </c>
    </row>
    <row r="647" spans="1:6" s="8" customFormat="1" x14ac:dyDescent="0.2">
      <c r="A647" s="160" t="s">
        <v>2742</v>
      </c>
      <c r="B647" s="146" t="s">
        <v>1250</v>
      </c>
      <c r="C647" s="345">
        <v>634</v>
      </c>
      <c r="D647" s="147">
        <f>IF(D420-D419+D641-D640&gt;=0,D420-D419+D641-D640,0)</f>
        <v>0</v>
      </c>
      <c r="E647" s="147">
        <f>IF(E420-E419+E641-E640&gt;=0,E420-E419+E641-E640,0)</f>
        <v>24486</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156</v>
      </c>
      <c r="E649" s="147">
        <f>IF(E645+E647-E644-E646&gt;=0,E645+E647-E644-E646,0)</f>
        <v>186860</v>
      </c>
      <c r="F649" s="148" t="str">
        <f t="shared" si="10"/>
        <v>&gt;&gt;100</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460458</v>
      </c>
      <c r="E652" s="149">
        <v>763783</v>
      </c>
      <c r="F652" s="148">
        <f t="shared" ref="F652:F677" si="11">IF(D652&lt;&gt;0,IF(E652/D652&gt;=100,"&gt;&gt;100",E652/D652*100),"-")</f>
        <v>165.87462917356197</v>
      </c>
    </row>
    <row r="653" spans="1:6" s="8" customFormat="1" x14ac:dyDescent="0.2">
      <c r="A653" s="145" t="s">
        <v>1208</v>
      </c>
      <c r="B653" s="146" t="s">
        <v>2750</v>
      </c>
      <c r="C653" s="345">
        <v>639</v>
      </c>
      <c r="D653" s="149">
        <v>12311950</v>
      </c>
      <c r="E653" s="149">
        <v>13071759</v>
      </c>
      <c r="F653" s="148">
        <f t="shared" si="11"/>
        <v>106.17131323632731</v>
      </c>
    </row>
    <row r="654" spans="1:6" s="8" customFormat="1" x14ac:dyDescent="0.2">
      <c r="A654" s="145" t="s">
        <v>1209</v>
      </c>
      <c r="B654" s="146" t="s">
        <v>3586</v>
      </c>
      <c r="C654" s="345">
        <v>640</v>
      </c>
      <c r="D654" s="149">
        <v>12008625</v>
      </c>
      <c r="E654" s="149">
        <v>13394776</v>
      </c>
      <c r="F654" s="148">
        <f t="shared" si="11"/>
        <v>111.54296182951838</v>
      </c>
    </row>
    <row r="655" spans="1:6" s="8" customFormat="1" x14ac:dyDescent="0.2">
      <c r="A655" s="145">
        <v>11</v>
      </c>
      <c r="B655" s="146" t="s">
        <v>181</v>
      </c>
      <c r="C655" s="345">
        <v>641</v>
      </c>
      <c r="D655" s="147">
        <f>+D652+D653-D654</f>
        <v>763783</v>
      </c>
      <c r="E655" s="147">
        <f>+E652+E653-E654</f>
        <v>440766</v>
      </c>
      <c r="F655" s="150">
        <f t="shared" si="11"/>
        <v>57.708275779900831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81</v>
      </c>
      <c r="E657" s="149">
        <v>85</v>
      </c>
      <c r="F657" s="148">
        <f t="shared" si="11"/>
        <v>104.93827160493827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81</v>
      </c>
      <c r="E659" s="149">
        <v>83</v>
      </c>
      <c r="F659" s="148">
        <f t="shared" si="11"/>
        <v>102.46913580246914</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14629</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90333</v>
      </c>
      <c r="E679" s="149">
        <v>90333</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6498065</v>
      </c>
      <c r="E698" s="149">
        <v>7079317</v>
      </c>
      <c r="F698" s="148">
        <f t="shared" si="12"/>
        <v>108.94500131962361</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v>27469</v>
      </c>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54389</v>
      </c>
      <c r="E702" s="149">
        <v>69966</v>
      </c>
      <c r="F702" s="148">
        <f>IF(D702&lt;&gt;0,IF(E702/D702&gt;=100,"&gt;&gt;100",E702/D702*100),"-")</f>
        <v>128.6399823493721</v>
      </c>
    </row>
    <row r="703" spans="1:6" s="8" customFormat="1" x14ac:dyDescent="0.2">
      <c r="A703" s="145">
        <v>32121</v>
      </c>
      <c r="B703" s="146" t="s">
        <v>3797</v>
      </c>
      <c r="C703" s="345">
        <v>689</v>
      </c>
      <c r="D703" s="149">
        <v>187415</v>
      </c>
      <c r="E703" s="149">
        <v>257058</v>
      </c>
      <c r="F703" s="148">
        <f>IF(D703&lt;&gt;0,IF(E703/D703&gt;=100,"&gt;&gt;100",E703/D703*100),"-")</f>
        <v>137.15977909985858</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23702</v>
      </c>
      <c r="E705" s="149">
        <v>54240</v>
      </c>
      <c r="F705" s="148">
        <f>IF(D705&lt;&gt;0,IF(E705/D705&gt;=100,"&gt;&gt;100",E705/D705*100),"-")</f>
        <v>228.84144797907351</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72057</v>
      </c>
      <c r="E710" s="149">
        <v>72057</v>
      </c>
      <c r="F710" s="148">
        <f t="shared" ref="F710:F773" si="13">IF(D710&lt;&gt;0,IF(E710/D710&gt;=100,"&gt;&gt;100",E710/D710*100),"-")</f>
        <v>100</v>
      </c>
    </row>
    <row r="711" spans="1:6" s="8" customFormat="1" x14ac:dyDescent="0.2">
      <c r="A711" s="145" t="s">
        <v>1135</v>
      </c>
      <c r="B711" s="146" t="s">
        <v>1136</v>
      </c>
      <c r="C711" s="345">
        <v>697</v>
      </c>
      <c r="D711" s="149">
        <v>24348</v>
      </c>
      <c r="E711" s="149">
        <v>26187</v>
      </c>
      <c r="F711" s="148">
        <f t="shared" si="13"/>
        <v>107.55298176441596</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v>150076</v>
      </c>
      <c r="E727" s="149">
        <v>135556</v>
      </c>
      <c r="F727" s="148">
        <f t="shared" si="13"/>
        <v>90.324902049628193</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v>8200</v>
      </c>
      <c r="E786" s="149">
        <v>7100</v>
      </c>
      <c r="F786" s="148">
        <f t="shared" si="14"/>
        <v>86.58536585365853</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13884</v>
      </c>
      <c r="E798" s="149">
        <v>7772</v>
      </c>
      <c r="F798" s="148">
        <f t="shared" si="14"/>
        <v>55.978104292711038</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IRENA RATKOVIĆ, dipl.oec.</v>
      </c>
      <c r="D995" s="293"/>
      <c r="E995" s="293"/>
    </row>
    <row r="996" spans="1:5" ht="15" customHeight="1" x14ac:dyDescent="0.2">
      <c r="A996" s="291" t="str">
        <f>IF(RefStr!H27="","Telefon za kontakt: _________________","Telefon za kontakt: " &amp; RefStr!H27)</f>
        <v>Telefon za kontakt: 044/556-578</v>
      </c>
      <c r="C996" s="292"/>
    </row>
    <row r="997" spans="1:5" ht="15" customHeight="1" x14ac:dyDescent="0.2">
      <c r="A997" s="291" t="str">
        <f>IF(RefStr!H33="","Odgovorna osoba: _____________________________","Odgovorna osoba: " &amp; RefStr!H33)</f>
        <v>Odgovorna osoba: RUŽICA ČAKŠIRAN, dipl.polit.</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tabSelected="1" workbookViewId="0">
      <pane ySplit="1" topLeftCell="A227" activePane="bottomLeft" state="frozen"/>
      <selection pane="bottomLeft" activeCell="E253" sqref="E25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07815</v>
      </c>
      <c r="C4" s="429"/>
      <c r="D4" s="429"/>
      <c r="E4" s="430">
        <f>SUM(Skriveni!G977:G1286)</f>
        <v>163566093.90900004</v>
      </c>
      <c r="F4" s="431"/>
    </row>
    <row r="5" spans="1:6" ht="15" customHeight="1" x14ac:dyDescent="0.2">
      <c r="B5" s="428" t="str">
        <f>"Naziv: "&amp;IF(RefStr!B10&lt;&gt;"",RefStr!B10,"_______________________________________")</f>
        <v>Naziv: DOM ZA STARIJE I NEMOĆNE OSOBE SISAK</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43922310</v>
      </c>
      <c r="E12" s="96">
        <f>E13+E74</f>
        <v>43091708</v>
      </c>
      <c r="F12" s="123">
        <f t="shared" ref="F12:F75" si="0">IF(D12&gt;0,IF(E12/D12&gt;=100,"&gt;&gt;100",E12/D12*100),"-")</f>
        <v>98.108929152405693</v>
      </c>
    </row>
    <row r="13" spans="1:6" s="3" customFormat="1" x14ac:dyDescent="0.2">
      <c r="A13" s="132">
        <v>0</v>
      </c>
      <c r="B13" s="314" t="s">
        <v>521</v>
      </c>
      <c r="C13" s="303">
        <v>2</v>
      </c>
      <c r="D13" s="97">
        <f>D14+D18+D57+D58+D62+D69</f>
        <v>42520910</v>
      </c>
      <c r="E13" s="97">
        <f>E14+E18+E57+E58+E62+E69</f>
        <v>41864020</v>
      </c>
      <c r="F13" s="124">
        <f t="shared" si="0"/>
        <v>98.455136543408884</v>
      </c>
    </row>
    <row r="14" spans="1:6" s="3" customFormat="1" x14ac:dyDescent="0.2">
      <c r="A14" s="132" t="s">
        <v>1564</v>
      </c>
      <c r="B14" s="314" t="s">
        <v>3259</v>
      </c>
      <c r="C14" s="303">
        <v>3</v>
      </c>
      <c r="D14" s="97">
        <f>D15+D16-D17</f>
        <v>3430044</v>
      </c>
      <c r="E14" s="97">
        <f>E15+E16-E17</f>
        <v>3430044</v>
      </c>
      <c r="F14" s="124">
        <f t="shared" si="0"/>
        <v>100</v>
      </c>
    </row>
    <row r="15" spans="1:6" s="3" customFormat="1" x14ac:dyDescent="0.2">
      <c r="A15" s="132" t="s">
        <v>3260</v>
      </c>
      <c r="B15" s="314" t="s">
        <v>3261</v>
      </c>
      <c r="C15" s="303">
        <v>4</v>
      </c>
      <c r="D15" s="94">
        <v>536922</v>
      </c>
      <c r="E15" s="94">
        <v>536922</v>
      </c>
      <c r="F15" s="125">
        <f t="shared" si="0"/>
        <v>100</v>
      </c>
    </row>
    <row r="16" spans="1:6" s="3" customFormat="1" x14ac:dyDescent="0.2">
      <c r="A16" s="132" t="s">
        <v>3262</v>
      </c>
      <c r="B16" s="314" t="s">
        <v>358</v>
      </c>
      <c r="C16" s="303">
        <v>5</v>
      </c>
      <c r="D16" s="94">
        <v>2893122</v>
      </c>
      <c r="E16" s="94">
        <v>2893122</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33468867</v>
      </c>
      <c r="E18" s="97">
        <f>E19+E25+E35+E41+E47+E51</f>
        <v>32811977</v>
      </c>
      <c r="F18" s="124">
        <f t="shared" si="0"/>
        <v>98.037310315882522</v>
      </c>
    </row>
    <row r="19" spans="1:6" s="3" customFormat="1" x14ac:dyDescent="0.2">
      <c r="A19" s="315" t="s">
        <v>362</v>
      </c>
      <c r="B19" s="314" t="s">
        <v>3928</v>
      </c>
      <c r="C19" s="303">
        <v>8</v>
      </c>
      <c r="D19" s="97">
        <f>SUM(D20:D23)-D24</f>
        <v>33117371</v>
      </c>
      <c r="E19" s="97">
        <f>SUM(E20:E23)-E24</f>
        <v>32467986</v>
      </c>
      <c r="F19" s="124">
        <f t="shared" si="0"/>
        <v>98.039140848468918</v>
      </c>
    </row>
    <row r="20" spans="1:6" s="3" customFormat="1" x14ac:dyDescent="0.2">
      <c r="A20" s="132" t="s">
        <v>363</v>
      </c>
      <c r="B20" s="314" t="s">
        <v>382</v>
      </c>
      <c r="C20" s="303">
        <v>9</v>
      </c>
      <c r="D20" s="94">
        <v>4585946</v>
      </c>
      <c r="E20" s="94">
        <v>4677696</v>
      </c>
      <c r="F20" s="125">
        <f t="shared" si="0"/>
        <v>102.00067772276429</v>
      </c>
    </row>
    <row r="21" spans="1:6" s="3" customFormat="1" x14ac:dyDescent="0.2">
      <c r="A21" s="132" t="s">
        <v>364</v>
      </c>
      <c r="B21" s="314" t="s">
        <v>383</v>
      </c>
      <c r="C21" s="303">
        <v>10</v>
      </c>
      <c r="D21" s="94">
        <v>47718138</v>
      </c>
      <c r="E21" s="94">
        <v>47718138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19186713</v>
      </c>
      <c r="E24" s="94">
        <v>19927848</v>
      </c>
      <c r="F24" s="125">
        <f t="shared" si="0"/>
        <v>103.86275126958952</v>
      </c>
    </row>
    <row r="25" spans="1:6" s="3" customFormat="1" x14ac:dyDescent="0.2">
      <c r="A25" s="315" t="s">
        <v>1156</v>
      </c>
      <c r="B25" s="314" t="s">
        <v>1261</v>
      </c>
      <c r="C25" s="303">
        <v>14</v>
      </c>
      <c r="D25" s="97">
        <f>SUM(D26:D33)-D34</f>
        <v>108719</v>
      </c>
      <c r="E25" s="97">
        <f>SUM(E26:E33)-E34</f>
        <v>174015</v>
      </c>
      <c r="F25" s="124">
        <f t="shared" si="0"/>
        <v>160.05941923674797</v>
      </c>
    </row>
    <row r="26" spans="1:6" s="3" customFormat="1" x14ac:dyDescent="0.2">
      <c r="A26" s="132" t="s">
        <v>1157</v>
      </c>
      <c r="B26" s="314" t="s">
        <v>3941</v>
      </c>
      <c r="C26" s="303">
        <v>15</v>
      </c>
      <c r="D26" s="94">
        <v>584122</v>
      </c>
      <c r="E26" s="94">
        <v>680683</v>
      </c>
      <c r="F26" s="125">
        <f t="shared" si="0"/>
        <v>116.53096442181598</v>
      </c>
    </row>
    <row r="27" spans="1:6" s="3" customFormat="1" x14ac:dyDescent="0.2">
      <c r="A27" s="132" t="s">
        <v>1158</v>
      </c>
      <c r="B27" s="314" t="s">
        <v>3965</v>
      </c>
      <c r="C27" s="303">
        <v>16</v>
      </c>
      <c r="D27" s="94">
        <v>321087</v>
      </c>
      <c r="E27" s="94">
        <v>321087</v>
      </c>
      <c r="F27" s="125">
        <f t="shared" si="0"/>
        <v>100</v>
      </c>
    </row>
    <row r="28" spans="1:6" s="3" customFormat="1" x14ac:dyDescent="0.2">
      <c r="A28" s="132" t="s">
        <v>1159</v>
      </c>
      <c r="B28" s="314" t="s">
        <v>3943</v>
      </c>
      <c r="C28" s="303">
        <v>17</v>
      </c>
      <c r="D28" s="94">
        <v>499178</v>
      </c>
      <c r="E28" s="94">
        <v>499178</v>
      </c>
      <c r="F28" s="125">
        <f t="shared" si="0"/>
        <v>100</v>
      </c>
    </row>
    <row r="29" spans="1:6" s="3" customFormat="1" x14ac:dyDescent="0.2">
      <c r="A29" s="132" t="s">
        <v>1160</v>
      </c>
      <c r="B29" s="314" t="s">
        <v>3944</v>
      </c>
      <c r="C29" s="303">
        <v>18</v>
      </c>
      <c r="D29" s="94">
        <v>1544199</v>
      </c>
      <c r="E29" s="94">
        <v>1685475</v>
      </c>
      <c r="F29" s="125">
        <f t="shared" si="0"/>
        <v>109.14882084498177</v>
      </c>
    </row>
    <row r="30" spans="1:6" s="3" customFormat="1" x14ac:dyDescent="0.2">
      <c r="A30" s="132" t="s">
        <v>2449</v>
      </c>
      <c r="B30" s="314" t="s">
        <v>2450</v>
      </c>
      <c r="C30" s="303">
        <v>19</v>
      </c>
      <c r="D30" s="94">
        <v>107399</v>
      </c>
      <c r="E30" s="94">
        <v>107399</v>
      </c>
      <c r="F30" s="125">
        <f t="shared" si="0"/>
        <v>100</v>
      </c>
    </row>
    <row r="31" spans="1:6" s="3" customFormat="1" x14ac:dyDescent="0.2">
      <c r="A31" s="272" t="s">
        <v>2451</v>
      </c>
      <c r="B31" s="314" t="s">
        <v>3946</v>
      </c>
      <c r="C31" s="303">
        <v>20</v>
      </c>
      <c r="D31" s="94">
        <v>13716</v>
      </c>
      <c r="E31" s="94">
        <v>13716</v>
      </c>
      <c r="F31" s="125">
        <f t="shared" si="0"/>
        <v>100</v>
      </c>
    </row>
    <row r="32" spans="1:6" s="3" customFormat="1" x14ac:dyDescent="0.2">
      <c r="A32" s="272" t="s">
        <v>2452</v>
      </c>
      <c r="B32" s="314" t="s">
        <v>3947</v>
      </c>
      <c r="C32" s="303">
        <v>21</v>
      </c>
      <c r="D32" s="94">
        <v>6234493</v>
      </c>
      <c r="E32" s="94">
        <v>6514764</v>
      </c>
      <c r="F32" s="125">
        <f t="shared" si="0"/>
        <v>104.49548984977608</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9195475</v>
      </c>
      <c r="E34" s="94">
        <v>9648287</v>
      </c>
      <c r="F34" s="125">
        <f t="shared" si="0"/>
        <v>104.9242915673198</v>
      </c>
    </row>
    <row r="35" spans="1:6" s="3" customFormat="1" x14ac:dyDescent="0.2">
      <c r="A35" s="316" t="s">
        <v>2455</v>
      </c>
      <c r="B35" s="314" t="s">
        <v>3133</v>
      </c>
      <c r="C35" s="303">
        <v>24</v>
      </c>
      <c r="D35" s="97">
        <f>SUM(D36:D39)-D40</f>
        <v>207039</v>
      </c>
      <c r="E35" s="97">
        <f>SUM(E36:E39)-E40</f>
        <v>134238</v>
      </c>
      <c r="F35" s="124">
        <f t="shared" si="0"/>
        <v>64.837059684407279</v>
      </c>
    </row>
    <row r="36" spans="1:6" s="3" customFormat="1" x14ac:dyDescent="0.2">
      <c r="A36" s="272" t="s">
        <v>2870</v>
      </c>
      <c r="B36" s="314" t="s">
        <v>3948</v>
      </c>
      <c r="C36" s="303">
        <v>25</v>
      </c>
      <c r="D36" s="94">
        <v>706615</v>
      </c>
      <c r="E36" s="94">
        <v>706615</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499576</v>
      </c>
      <c r="E40" s="94">
        <v>572377</v>
      </c>
      <c r="F40" s="125">
        <f t="shared" si="0"/>
        <v>114.57255752878442</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35738</v>
      </c>
      <c r="E51" s="97">
        <f>SUM(E52:E55)-E56</f>
        <v>35738</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35738</v>
      </c>
      <c r="E53" s="94">
        <v>35738</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1380128</v>
      </c>
      <c r="E60" s="94">
        <v>1494914</v>
      </c>
      <c r="F60" s="125">
        <f t="shared" si="0"/>
        <v>108.31705465000347</v>
      </c>
    </row>
    <row r="61" spans="1:6" s="3" customFormat="1" x14ac:dyDescent="0.2">
      <c r="A61" s="132" t="s">
        <v>456</v>
      </c>
      <c r="B61" s="314" t="s">
        <v>617</v>
      </c>
      <c r="C61" s="303">
        <v>50</v>
      </c>
      <c r="D61" s="94">
        <v>1380128</v>
      </c>
      <c r="E61" s="94">
        <v>1494914</v>
      </c>
      <c r="F61" s="125">
        <f t="shared" si="0"/>
        <v>108.31705465000347</v>
      </c>
    </row>
    <row r="62" spans="1:6" s="3" customFormat="1" x14ac:dyDescent="0.2">
      <c r="A62" s="132" t="s">
        <v>618</v>
      </c>
      <c r="B62" s="314" t="s">
        <v>3383</v>
      </c>
      <c r="C62" s="303">
        <v>51</v>
      </c>
      <c r="D62" s="97">
        <f>SUM(D63:D68)</f>
        <v>5621999</v>
      </c>
      <c r="E62" s="97">
        <f>SUM(E63:E68)</f>
        <v>5621999</v>
      </c>
      <c r="F62" s="124">
        <f t="shared" si="0"/>
        <v>100</v>
      </c>
    </row>
    <row r="63" spans="1:6" s="3" customFormat="1" x14ac:dyDescent="0.2">
      <c r="A63" s="132" t="s">
        <v>619</v>
      </c>
      <c r="B63" s="314" t="s">
        <v>620</v>
      </c>
      <c r="C63" s="303">
        <v>52</v>
      </c>
      <c r="D63" s="94">
        <v>3488549</v>
      </c>
      <c r="E63" s="94">
        <v>3488549</v>
      </c>
      <c r="F63" s="125">
        <f t="shared" si="0"/>
        <v>100</v>
      </c>
    </row>
    <row r="64" spans="1:6" s="3" customFormat="1" x14ac:dyDescent="0.2">
      <c r="A64" s="132" t="s">
        <v>621</v>
      </c>
      <c r="B64" s="314" t="s">
        <v>2569</v>
      </c>
      <c r="C64" s="303">
        <v>53</v>
      </c>
      <c r="D64" s="94">
        <v>2117780</v>
      </c>
      <c r="E64" s="94">
        <v>2117780</v>
      </c>
      <c r="F64" s="125">
        <f t="shared" si="0"/>
        <v>100</v>
      </c>
    </row>
    <row r="65" spans="1:6" s="3" customFormat="1" x14ac:dyDescent="0.2">
      <c r="A65" s="132" t="s">
        <v>2570</v>
      </c>
      <c r="B65" s="314" t="s">
        <v>1954</v>
      </c>
      <c r="C65" s="303">
        <v>54</v>
      </c>
      <c r="D65" s="94">
        <v>15670</v>
      </c>
      <c r="E65" s="94">
        <v>15670</v>
      </c>
      <c r="F65" s="125">
        <f t="shared" si="0"/>
        <v>100</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1401400</v>
      </c>
      <c r="E74" s="97">
        <f>E75+E84+E92+E123+E139+E151+E168+E169</f>
        <v>1227688</v>
      </c>
      <c r="F74" s="124">
        <f t="shared" si="0"/>
        <v>87.604395604395606</v>
      </c>
    </row>
    <row r="75" spans="1:6" s="3" customFormat="1" x14ac:dyDescent="0.2">
      <c r="A75" s="272" t="s">
        <v>2744</v>
      </c>
      <c r="B75" s="314" t="s">
        <v>322</v>
      </c>
      <c r="C75" s="303">
        <v>64</v>
      </c>
      <c r="D75" s="97">
        <f>+D76+D81+D82+D83</f>
        <v>763783</v>
      </c>
      <c r="E75" s="97">
        <f>+E76+E81+E82+E83</f>
        <v>440766</v>
      </c>
      <c r="F75" s="124">
        <f t="shared" si="0"/>
        <v>57.708275779900831</v>
      </c>
    </row>
    <row r="76" spans="1:6" s="3" customFormat="1" x14ac:dyDescent="0.2">
      <c r="A76" s="132" t="s">
        <v>3429</v>
      </c>
      <c r="B76" s="317" t="s">
        <v>1885</v>
      </c>
      <c r="C76" s="303">
        <v>65</v>
      </c>
      <c r="D76" s="97">
        <f>SUM(D77:D80)</f>
        <v>763783</v>
      </c>
      <c r="E76" s="97">
        <f>SUM(E77:E80)</f>
        <v>440766</v>
      </c>
      <c r="F76" s="124">
        <f t="shared" ref="F76:F139" si="1">IF(D76&gt;0,IF(E76/D76&gt;=100,"&gt;&gt;100",E76/D76*100),"-")</f>
        <v>57.708275779900831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763783</v>
      </c>
      <c r="E78" s="94">
        <v>440766</v>
      </c>
      <c r="F78" s="125">
        <f t="shared" si="1"/>
        <v>57.708275779900831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27211</v>
      </c>
      <c r="E84" s="97">
        <f>+E85+SUM(E88:E91)</f>
        <v>35091</v>
      </c>
      <c r="F84" s="124">
        <f t="shared" si="1"/>
        <v>128.95887692477308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27211</v>
      </c>
      <c r="E91" s="94">
        <v>35091</v>
      </c>
      <c r="F91" s="125">
        <f t="shared" si="1"/>
        <v>128.95887692477308</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78815</v>
      </c>
      <c r="E151" s="97">
        <f>SUM(E152:E154)+SUM(E162:E166)-E167</f>
        <v>101984</v>
      </c>
      <c r="F151" s="124">
        <f t="shared" si="2"/>
        <v>129.39668844763054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65439</v>
      </c>
      <c r="E163" s="94">
        <v>95436</v>
      </c>
      <c r="F163" s="125">
        <f t="shared" si="2"/>
        <v>145.83963691376704</v>
      </c>
    </row>
    <row r="164" spans="1:6" s="3" customFormat="1" x14ac:dyDescent="0.2">
      <c r="A164" s="272" t="s">
        <v>3805</v>
      </c>
      <c r="B164" s="317" t="s">
        <v>1338</v>
      </c>
      <c r="C164" s="303">
        <v>153</v>
      </c>
      <c r="D164" s="94">
        <v>13376</v>
      </c>
      <c r="E164" s="94">
        <v>6548</v>
      </c>
      <c r="F164" s="125">
        <f t="shared" si="2"/>
        <v>48.953349282296649</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531591</v>
      </c>
      <c r="E169" s="97">
        <f>SUM(E170:E172)</f>
        <v>649847</v>
      </c>
      <c r="F169" s="124">
        <f t="shared" si="2"/>
        <v>122.24567383571203</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531591</v>
      </c>
      <c r="E172" s="94">
        <v>649847</v>
      </c>
      <c r="F172" s="125">
        <f t="shared" si="2"/>
        <v>122.24567383571203</v>
      </c>
    </row>
    <row r="173" spans="1:6" s="3" customFormat="1" x14ac:dyDescent="0.2">
      <c r="A173" s="272"/>
      <c r="B173" s="314" t="s">
        <v>1068</v>
      </c>
      <c r="C173" s="303">
        <v>162</v>
      </c>
      <c r="D173" s="97">
        <f>D174+D234</f>
        <v>43922310</v>
      </c>
      <c r="E173" s="97">
        <f>E174+E234</f>
        <v>43091708</v>
      </c>
      <c r="F173" s="124">
        <f t="shared" si="2"/>
        <v>98.108929152405693</v>
      </c>
    </row>
    <row r="174" spans="1:6" s="3" customFormat="1" x14ac:dyDescent="0.2">
      <c r="A174" s="272" t="s">
        <v>3813</v>
      </c>
      <c r="B174" s="314" t="s">
        <v>1145</v>
      </c>
      <c r="C174" s="303">
        <v>163</v>
      </c>
      <c r="D174" s="97">
        <f>D175+D186+D187+D203+D231</f>
        <v>7076938</v>
      </c>
      <c r="E174" s="97">
        <f>E175+E186+E187+E203+E231</f>
        <v>6536319</v>
      </c>
      <c r="F174" s="124">
        <f t="shared" si="2"/>
        <v>92.360834586935752</v>
      </c>
    </row>
    <row r="175" spans="1:6" s="3" customFormat="1" x14ac:dyDescent="0.2">
      <c r="A175" s="272" t="s">
        <v>1181</v>
      </c>
      <c r="B175" s="314" t="s">
        <v>1547</v>
      </c>
      <c r="C175" s="303">
        <v>164</v>
      </c>
      <c r="D175" s="97">
        <f>SUM(D176:D178)+SUM(D182:D185)</f>
        <v>948114</v>
      </c>
      <c r="E175" s="97">
        <f>SUM(E176:E178)+SUM(E182:E185)</f>
        <v>1139785</v>
      </c>
      <c r="F175" s="124">
        <f t="shared" si="2"/>
        <v>120.21602887416492</v>
      </c>
    </row>
    <row r="176" spans="1:6" s="3" customFormat="1" x14ac:dyDescent="0.2">
      <c r="A176" s="272" t="s">
        <v>1182</v>
      </c>
      <c r="B176" s="314" t="s">
        <v>1183</v>
      </c>
      <c r="C176" s="303">
        <v>165</v>
      </c>
      <c r="D176" s="94">
        <v>523737</v>
      </c>
      <c r="E176" s="94">
        <v>625070</v>
      </c>
      <c r="F176" s="125">
        <f t="shared" si="2"/>
        <v>119.34806973729182</v>
      </c>
    </row>
    <row r="177" spans="1:6" s="3" customFormat="1" x14ac:dyDescent="0.2">
      <c r="A177" s="272" t="s">
        <v>1184</v>
      </c>
      <c r="B177" s="314" t="s">
        <v>1185</v>
      </c>
      <c r="C177" s="303">
        <v>166</v>
      </c>
      <c r="D177" s="94">
        <v>419337</v>
      </c>
      <c r="E177" s="94">
        <v>507437</v>
      </c>
      <c r="F177" s="125">
        <f t="shared" si="2"/>
        <v>121.00935524411153</v>
      </c>
    </row>
    <row r="178" spans="1:6" s="3" customFormat="1" x14ac:dyDescent="0.2">
      <c r="A178" s="272" t="s">
        <v>1186</v>
      </c>
      <c r="B178" s="317" t="s">
        <v>2842</v>
      </c>
      <c r="C178" s="303">
        <v>167</v>
      </c>
      <c r="D178" s="97">
        <f>SUM(D179:D181)</f>
        <v>2475</v>
      </c>
      <c r="E178" s="97">
        <f>SUM(E179:E181)</f>
        <v>3407</v>
      </c>
      <c r="F178" s="124">
        <f t="shared" si="2"/>
        <v>137.65656565656565</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2475</v>
      </c>
      <c r="E181" s="94">
        <v>3407</v>
      </c>
      <c r="F181" s="125">
        <f t="shared" si="2"/>
        <v>137.65656565656565</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v>2606</v>
      </c>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2565</v>
      </c>
      <c r="E185" s="94">
        <v>1265</v>
      </c>
      <c r="F185" s="125">
        <f t="shared" si="2"/>
        <v>49.317738791422997</v>
      </c>
    </row>
    <row r="186" spans="1:6" s="3" customFormat="1" x14ac:dyDescent="0.2">
      <c r="A186" s="272" t="s">
        <v>3033</v>
      </c>
      <c r="B186" s="314" t="s">
        <v>3034</v>
      </c>
      <c r="C186" s="303">
        <v>175</v>
      </c>
      <c r="D186" s="94">
        <v>326404</v>
      </c>
      <c r="E186" s="94">
        <v>113875</v>
      </c>
      <c r="F186" s="125">
        <f t="shared" si="2"/>
        <v>34.887746473695174</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5754195</v>
      </c>
      <c r="E203" s="97">
        <f>E204+E221</f>
        <v>5223754</v>
      </c>
      <c r="F203" s="124">
        <f t="shared" si="2"/>
        <v>90.781664507372454</v>
      </c>
    </row>
    <row r="204" spans="1:6" s="3" customFormat="1" x14ac:dyDescent="0.2">
      <c r="A204" s="132"/>
      <c r="B204" s="314" t="s">
        <v>3391</v>
      </c>
      <c r="C204" s="303">
        <v>193</v>
      </c>
      <c r="D204" s="97">
        <f>SUM(D205:D220)</f>
        <v>5754195</v>
      </c>
      <c r="E204" s="97">
        <f>SUM(E205:E220)</f>
        <v>5223754</v>
      </c>
      <c r="F204" s="124">
        <f t="shared" ref="F204:F256" si="3">IF(D204&gt;0,IF(E204/D204&gt;=100,"&gt;&gt;100",E204/D204*100),"-")</f>
        <v>90.781664507372454</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v>5754195</v>
      </c>
      <c r="E209" s="94">
        <v>5223754</v>
      </c>
      <c r="F209" s="125">
        <f t="shared" si="3"/>
        <v>90.781664507372454</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48225</v>
      </c>
      <c r="E231" s="97">
        <f>SUM(E232:E233)</f>
        <v>58905</v>
      </c>
      <c r="F231" s="124">
        <f t="shared" si="3"/>
        <v>122.14618973561431</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48225</v>
      </c>
      <c r="E233" s="94">
        <v>58905</v>
      </c>
      <c r="F233" s="125">
        <f t="shared" si="3"/>
        <v>122.14618973561431</v>
      </c>
    </row>
    <row r="234" spans="1:6" s="3" customFormat="1" x14ac:dyDescent="0.2">
      <c r="A234" s="132" t="s">
        <v>978</v>
      </c>
      <c r="B234" s="314" t="s">
        <v>3394</v>
      </c>
      <c r="C234" s="303">
        <v>223</v>
      </c>
      <c r="D234" s="97">
        <f>+D235+D243-D247+D251+D252+D253</f>
        <v>36845372</v>
      </c>
      <c r="E234" s="97">
        <f>+E235+E243-E247+E251+E252+E253</f>
        <v>36555389</v>
      </c>
      <c r="F234" s="124">
        <f t="shared" si="3"/>
        <v>99.212973070267822</v>
      </c>
    </row>
    <row r="235" spans="1:6" s="3" customFormat="1" x14ac:dyDescent="0.2">
      <c r="A235" s="132" t="s">
        <v>1279</v>
      </c>
      <c r="B235" s="314" t="s">
        <v>3395</v>
      </c>
      <c r="C235" s="303">
        <v>224</v>
      </c>
      <c r="D235" s="97">
        <f>D236-D239</f>
        <v>36766714</v>
      </c>
      <c r="E235" s="97">
        <f>E236-E239</f>
        <v>36640265</v>
      </c>
      <c r="F235" s="124">
        <f t="shared" si="3"/>
        <v>99.65607750532179</v>
      </c>
    </row>
    <row r="236" spans="1:6" s="3" customFormat="1" x14ac:dyDescent="0.2">
      <c r="A236" s="132" t="s">
        <v>1280</v>
      </c>
      <c r="B236" s="314" t="s">
        <v>3396</v>
      </c>
      <c r="C236" s="303">
        <v>225</v>
      </c>
      <c r="D236" s="97">
        <f>SUM(D237:D238)</f>
        <v>42520909</v>
      </c>
      <c r="E236" s="97">
        <f>SUM(E237:E238)</f>
        <v>41864020</v>
      </c>
      <c r="F236" s="124">
        <f t="shared" si="3"/>
        <v>98.455138858861176</v>
      </c>
    </row>
    <row r="237" spans="1:6" s="3" customFormat="1" x14ac:dyDescent="0.2">
      <c r="A237" s="132" t="s">
        <v>1281</v>
      </c>
      <c r="B237" s="314" t="s">
        <v>1282</v>
      </c>
      <c r="C237" s="303">
        <v>226</v>
      </c>
      <c r="D237" s="94">
        <v>35424197</v>
      </c>
      <c r="E237" s="94">
        <v>34767308</v>
      </c>
      <c r="F237" s="125">
        <f t="shared" si="3"/>
        <v>98.145648862555717</v>
      </c>
    </row>
    <row r="238" spans="1:6" s="3" customFormat="1" x14ac:dyDescent="0.2">
      <c r="A238" s="132" t="s">
        <v>1283</v>
      </c>
      <c r="B238" s="314" t="s">
        <v>1284</v>
      </c>
      <c r="C238" s="303">
        <v>227</v>
      </c>
      <c r="D238" s="94">
        <v>7096712</v>
      </c>
      <c r="E238" s="94">
        <v>7096712</v>
      </c>
      <c r="F238" s="125">
        <f t="shared" si="3"/>
        <v>100</v>
      </c>
    </row>
    <row r="239" spans="1:6" s="3" customFormat="1" x14ac:dyDescent="0.2">
      <c r="A239" s="132" t="s">
        <v>1285</v>
      </c>
      <c r="B239" s="314" t="s">
        <v>3397</v>
      </c>
      <c r="C239" s="303">
        <v>228</v>
      </c>
      <c r="D239" s="97">
        <f>SUM(D240:D241)</f>
        <v>5754195</v>
      </c>
      <c r="E239" s="97">
        <f>SUM(E240:E241)</f>
        <v>5223755</v>
      </c>
      <c r="F239" s="124">
        <f t="shared" si="3"/>
        <v>90.781681885997955</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v>5754195</v>
      </c>
      <c r="E241" s="94">
        <v>5223755</v>
      </c>
      <c r="F241" s="125">
        <f t="shared" si="3"/>
        <v>90.781681885997955</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2273</v>
      </c>
      <c r="E243" s="97">
        <f>SUM(E244:E246)</f>
        <v>0</v>
      </c>
      <c r="F243" s="124">
        <f t="shared" si="3"/>
        <v>0</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v>144</v>
      </c>
      <c r="E245" s="94"/>
      <c r="F245" s="125">
        <f t="shared" si="3"/>
        <v>0</v>
      </c>
    </row>
    <row r="246" spans="1:6" s="3" customFormat="1" x14ac:dyDescent="0.2">
      <c r="A246" s="132" t="s">
        <v>1623</v>
      </c>
      <c r="B246" s="314" t="s">
        <v>2805</v>
      </c>
      <c r="C246" s="303">
        <v>235</v>
      </c>
      <c r="D246" s="94">
        <v>2129</v>
      </c>
      <c r="E246" s="94"/>
      <c r="F246" s="125">
        <f t="shared" si="3"/>
        <v>0</v>
      </c>
    </row>
    <row r="247" spans="1:6" s="3" customFormat="1" x14ac:dyDescent="0.2">
      <c r="A247" s="132" t="s">
        <v>2806</v>
      </c>
      <c r="B247" s="314" t="s">
        <v>3399</v>
      </c>
      <c r="C247" s="303">
        <v>236</v>
      </c>
      <c r="D247" s="97">
        <f>SUM(D248:D250)</f>
        <v>2429</v>
      </c>
      <c r="E247" s="97">
        <f>SUM(E248:E250)</f>
        <v>186860</v>
      </c>
      <c r="F247" s="124">
        <f t="shared" si="3"/>
        <v>7692.8777274598606</v>
      </c>
    </row>
    <row r="248" spans="1:6" s="3" customFormat="1" x14ac:dyDescent="0.2">
      <c r="A248" s="132" t="s">
        <v>2927</v>
      </c>
      <c r="B248" s="314" t="s">
        <v>2807</v>
      </c>
      <c r="C248" s="303">
        <v>237</v>
      </c>
      <c r="D248" s="94">
        <v>2429</v>
      </c>
      <c r="E248" s="94">
        <v>30722</v>
      </c>
      <c r="F248" s="125">
        <f t="shared" si="3"/>
        <v>1264.8003293536435</v>
      </c>
    </row>
    <row r="249" spans="1:6" s="3" customFormat="1" x14ac:dyDescent="0.2">
      <c r="A249" s="132" t="s">
        <v>2593</v>
      </c>
      <c r="B249" s="317" t="s">
        <v>2808</v>
      </c>
      <c r="C249" s="303">
        <v>238</v>
      </c>
      <c r="D249" s="94"/>
      <c r="E249" s="94">
        <v>25602</v>
      </c>
      <c r="F249" s="125" t="str">
        <f t="shared" si="3"/>
        <v>-</v>
      </c>
    </row>
    <row r="250" spans="1:6" s="3" customFormat="1" x14ac:dyDescent="0.2">
      <c r="A250" s="132" t="s">
        <v>1930</v>
      </c>
      <c r="B250" s="317" t="s">
        <v>2809</v>
      </c>
      <c r="C250" s="303">
        <v>239</v>
      </c>
      <c r="D250" s="94"/>
      <c r="E250" s="94">
        <v>130536</v>
      </c>
      <c r="F250" s="125" t="str">
        <f t="shared" si="3"/>
        <v>-</v>
      </c>
    </row>
    <row r="251" spans="1:6" s="3" customFormat="1" x14ac:dyDescent="0.2">
      <c r="A251" s="132" t="s">
        <v>4283</v>
      </c>
      <c r="B251" s="317" t="s">
        <v>2810</v>
      </c>
      <c r="C251" s="303">
        <v>240</v>
      </c>
      <c r="D251" s="94">
        <v>78814</v>
      </c>
      <c r="E251" s="94">
        <v>101984</v>
      </c>
      <c r="F251" s="125">
        <f t="shared" si="3"/>
        <v>129.39833024589541</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63535</v>
      </c>
      <c r="E260" s="94">
        <v>72556</v>
      </c>
      <c r="F260" s="125">
        <f t="shared" si="4"/>
        <v>114.19847328244275</v>
      </c>
    </row>
    <row r="261" spans="1:6" s="3" customFormat="1" x14ac:dyDescent="0.2">
      <c r="A261" s="132" t="s">
        <v>3171</v>
      </c>
      <c r="B261" s="314" t="s">
        <v>3173</v>
      </c>
      <c r="C261" s="303">
        <v>249</v>
      </c>
      <c r="D261" s="94">
        <v>15279</v>
      </c>
      <c r="E261" s="94">
        <v>29428</v>
      </c>
      <c r="F261" s="125">
        <f t="shared" si="4"/>
        <v>192.60422802539435</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29021</v>
      </c>
      <c r="E287" s="94">
        <v>16371</v>
      </c>
      <c r="F287" s="125">
        <f t="shared" si="4"/>
        <v>56.410874883704899</v>
      </c>
    </row>
    <row r="288" spans="1:6" s="3" customFormat="1" x14ac:dyDescent="0.2">
      <c r="A288" s="132" t="s">
        <v>3177</v>
      </c>
      <c r="B288" s="314" t="s">
        <v>3274</v>
      </c>
      <c r="C288" s="303">
        <v>276</v>
      </c>
      <c r="D288" s="94">
        <v>919093</v>
      </c>
      <c r="E288" s="94">
        <v>1123414</v>
      </c>
      <c r="F288" s="125">
        <f t="shared" si="4"/>
        <v>122.2307209390127</v>
      </c>
    </row>
    <row r="289" spans="1:6" s="3" customFormat="1" x14ac:dyDescent="0.2">
      <c r="A289" s="132" t="s">
        <v>3275</v>
      </c>
      <c r="B289" s="314" t="s">
        <v>3276</v>
      </c>
      <c r="C289" s="303">
        <v>277</v>
      </c>
      <c r="D289" s="94">
        <v>280066</v>
      </c>
      <c r="E289" s="94">
        <v>91750</v>
      </c>
      <c r="F289" s="125">
        <f t="shared" si="4"/>
        <v>32.760135111009546</v>
      </c>
    </row>
    <row r="290" spans="1:6" s="3" customFormat="1" x14ac:dyDescent="0.2">
      <c r="A290" s="132" t="s">
        <v>3275</v>
      </c>
      <c r="B290" s="314" t="s">
        <v>3277</v>
      </c>
      <c r="C290" s="303">
        <v>278</v>
      </c>
      <c r="D290" s="94">
        <v>46338</v>
      </c>
      <c r="E290" s="94">
        <v>22125</v>
      </c>
      <c r="F290" s="125">
        <f t="shared" si="4"/>
        <v>47.74698951184773</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v>5754196</v>
      </c>
      <c r="E294" s="94">
        <v>5223754</v>
      </c>
      <c r="F294" s="125">
        <f t="shared" si="4"/>
        <v>90.781648730769689</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IRENA RATKOVIĆ, dipl.oec.</v>
      </c>
      <c r="B325" s="291"/>
      <c r="D325" s="293"/>
      <c r="E325" s="293"/>
      <c r="F325" s="291"/>
      <c r="G325" s="307"/>
    </row>
    <row r="326" spans="1:7" s="292" customFormat="1" ht="15" customHeight="1" x14ac:dyDescent="0.2">
      <c r="A326" s="291" t="str">
        <f>IF(RefStr!H27="","Telefon za kontakt: _________________","Telefon za kontakt: " &amp; RefStr!H27)</f>
        <v>Telefon za kontakt: 044/556-578</v>
      </c>
      <c r="B326" s="291"/>
      <c r="F326" s="291"/>
      <c r="G326" s="307"/>
    </row>
    <row r="327" spans="1:7" s="292" customFormat="1" ht="15" customHeight="1" x14ac:dyDescent="0.2">
      <c r="A327" s="291" t="str">
        <f>IF(RefStr!H33="","Odgovorna osoba: _____________________________","Odgovorna osoba: " &amp; RefStr!H33)</f>
        <v>Odgovorna osoba: RUŽICA ČAKŠIRAN, dipl.polit.</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23" activePane="bottomLeft" state="frozen"/>
      <selection pane="bottomLeft" activeCell="E143" sqref="E14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07815</v>
      </c>
      <c r="C4" s="429"/>
      <c r="D4" s="429"/>
      <c r="E4" s="430">
        <f>SUM(Skriveni!G1287:G1423)</f>
        <v>13872889.185000001</v>
      </c>
      <c r="F4" s="431"/>
    </row>
    <row r="5" spans="1:6" ht="15" customHeight="1" x14ac:dyDescent="0.2">
      <c r="B5" s="428" t="str">
        <f>"Naziv: "&amp;IF(RefStr!B10&lt;&gt;"",RefStr!B10,"_______________________________________")</f>
        <v>Naziv: DOM ZA STARIJE I NEMOĆNE OSOBE SISAK</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11270701</v>
      </c>
      <c r="E136" s="97">
        <f>E137+E140+SUM(E141:E147)</f>
        <v>12104917</v>
      </c>
      <c r="F136" s="125">
        <f t="shared" si="1"/>
        <v>107.40163366945853</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v>11270701</v>
      </c>
      <c r="E140" s="94">
        <v>12104917</v>
      </c>
      <c r="F140" s="125">
        <f t="shared" si="1"/>
        <v>107.40163366945853</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11270701</v>
      </c>
      <c r="E148" s="107">
        <f>E12+E29+E35+E42+E82+E89+E96+E114+E121+E136</f>
        <v>12104917</v>
      </c>
      <c r="F148" s="126">
        <f t="shared" si="2"/>
        <v>107.40163366945853</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IRENA RATKOVIĆ, dipl.oec.</v>
      </c>
      <c r="B151" s="291"/>
      <c r="D151" s="293"/>
      <c r="E151" s="293"/>
      <c r="F151" s="291"/>
      <c r="G151" s="307"/>
    </row>
    <row r="152" spans="1:7" s="292" customFormat="1" ht="15" customHeight="1" x14ac:dyDescent="0.2">
      <c r="A152" s="291" t="str">
        <f>IF(RefStr!H27="","Telefon za kontakt: _________________","Telefon za kontakt: " &amp; RefStr!H27)</f>
        <v>Telefon za kontakt: 044/556-578</v>
      </c>
      <c r="B152" s="291"/>
      <c r="E152" s="291"/>
      <c r="F152" s="291"/>
      <c r="G152" s="307"/>
    </row>
    <row r="153" spans="1:7" s="292" customFormat="1" ht="15" customHeight="1" x14ac:dyDescent="0.2">
      <c r="A153" s="291" t="str">
        <f>IF(RefStr!H33="","Odgovorna osoba: _____________________________","Odgovorna osoba: " &amp; RefStr!H33)</f>
        <v>Odgovorna osoba: RUŽICA ČAKŠIRAN, dipl.polit.</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9"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07815</v>
      </c>
      <c r="C4" s="450"/>
      <c r="D4" s="430">
        <f>SUM(Skriveni!G1424:G1467)</f>
        <v>0</v>
      </c>
      <c r="E4" s="431"/>
    </row>
    <row r="5" spans="1:6" ht="15" customHeight="1" x14ac:dyDescent="0.2">
      <c r="B5" s="428" t="str">
        <f>"Naziv: "&amp;IF(RefStr!B10&lt;&gt;"",RefStr!B10,"_______________________________________")</f>
        <v>Naziv: DOM ZA STARIJE I NEMOĆNE OSOBE SISAK</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IRENA RATKOVIĆ, dipl.oec.</v>
      </c>
      <c r="B59" s="291"/>
      <c r="D59" s="293"/>
      <c r="E59" s="293"/>
      <c r="F59" s="291"/>
      <c r="G59" s="307"/>
    </row>
    <row r="60" spans="1:7" s="292" customFormat="1" ht="15" customHeight="1" x14ac:dyDescent="0.2">
      <c r="A60" s="291" t="str">
        <f>IF(RefStr!H27="","Telefon za kontakt: _________________","Telefon za kontakt: " &amp; RefStr!H27)</f>
        <v>Telefon za kontakt: 044/556-578</v>
      </c>
      <c r="B60" s="291"/>
      <c r="F60" s="291"/>
      <c r="G60" s="307"/>
    </row>
    <row r="61" spans="1:7" s="292" customFormat="1" ht="15" customHeight="1" x14ac:dyDescent="0.2">
      <c r="A61" s="291" t="str">
        <f>IF(RefStr!H33="","Odgovorna osoba: _____________________________","Odgovorna osoba: " &amp; RefStr!H33)</f>
        <v>Odgovorna osoba: RUŽICA ČAKŠIRAN, dipl.polit.</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50" activePane="bottomLeft" state="frozen"/>
      <selection pane="bottomLeft" activeCell="D86" sqref="D8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07815</v>
      </c>
      <c r="C4" s="430">
        <f>SUM(Skriveni!G1468:G1561)</f>
        <v>2397677.0150000001</v>
      </c>
      <c r="D4" s="431"/>
    </row>
    <row r="5" spans="1:5" s="23" customFormat="1" ht="15" customHeight="1" x14ac:dyDescent="0.2">
      <c r="B5" s="98" t="str">
        <f>"Naziv: "&amp;IF(RefStr!B10&lt;&gt;"",RefStr!B10,"_______________________________________")</f>
        <v>Naziv: DOM ZA STARIJE I NEMOĆNE OSOBE SISAK</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8730 Djelatnosti socijalne skrbi sa smještajem za starije osobe i osobe s invaliditetom</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7028713</v>
      </c>
    </row>
    <row r="13" spans="1:5" s="2" customFormat="1" x14ac:dyDescent="0.2">
      <c r="A13" s="270"/>
      <c r="B13" s="271" t="s">
        <v>2062</v>
      </c>
      <c r="C13" s="264">
        <v>2</v>
      </c>
      <c r="D13" s="140">
        <f>D14+D15+D23+D24</f>
        <v>12586862</v>
      </c>
    </row>
    <row r="14" spans="1:5" s="2" customFormat="1" x14ac:dyDescent="0.2">
      <c r="A14" s="270"/>
      <c r="B14" s="271" t="s">
        <v>4041</v>
      </c>
      <c r="C14" s="264">
        <v>3</v>
      </c>
      <c r="D14" s="141"/>
    </row>
    <row r="15" spans="1:5" s="2" customFormat="1" x14ac:dyDescent="0.2">
      <c r="A15" s="270" t="s">
        <v>1181</v>
      </c>
      <c r="B15" s="271" t="s">
        <v>3078</v>
      </c>
      <c r="C15" s="264">
        <v>4</v>
      </c>
      <c r="D15" s="140">
        <f>SUM(D16:D22)</f>
        <v>11977003</v>
      </c>
    </row>
    <row r="16" spans="1:5" s="2" customFormat="1" x14ac:dyDescent="0.2">
      <c r="A16" s="272" t="s">
        <v>1182</v>
      </c>
      <c r="B16" s="273" t="s">
        <v>1183</v>
      </c>
      <c r="C16" s="264">
        <v>5</v>
      </c>
      <c r="D16" s="141">
        <v>6891720</v>
      </c>
    </row>
    <row r="17" spans="1:4" s="2" customFormat="1" x14ac:dyDescent="0.2">
      <c r="A17" s="272" t="s">
        <v>1184</v>
      </c>
      <c r="B17" s="273" t="s">
        <v>1185</v>
      </c>
      <c r="C17" s="264">
        <v>6</v>
      </c>
      <c r="D17" s="141">
        <v>4701780</v>
      </c>
    </row>
    <row r="18" spans="1:4" s="2" customFormat="1" x14ac:dyDescent="0.2">
      <c r="A18" s="272" t="s">
        <v>1186</v>
      </c>
      <c r="B18" s="273" t="s">
        <v>1187</v>
      </c>
      <c r="C18" s="264">
        <v>7</v>
      </c>
      <c r="D18" s="141">
        <v>165464</v>
      </c>
    </row>
    <row r="19" spans="1:4" s="2" customFormat="1" x14ac:dyDescent="0.2">
      <c r="A19" s="272" t="s">
        <v>1188</v>
      </c>
      <c r="B19" s="273" t="s">
        <v>1189</v>
      </c>
      <c r="C19" s="264">
        <v>8</v>
      </c>
      <c r="D19" s="141"/>
    </row>
    <row r="20" spans="1:4" s="2" customFormat="1" x14ac:dyDescent="0.2">
      <c r="A20" s="272" t="s">
        <v>1190</v>
      </c>
      <c r="B20" s="273" t="s">
        <v>1191</v>
      </c>
      <c r="C20" s="264">
        <v>9</v>
      </c>
      <c r="D20" s="141">
        <v>14872</v>
      </c>
    </row>
    <row r="21" spans="1:4" s="2" customFormat="1" x14ac:dyDescent="0.2">
      <c r="A21" s="272" t="s">
        <v>1192</v>
      </c>
      <c r="B21" s="273" t="s">
        <v>2983</v>
      </c>
      <c r="C21" s="264">
        <v>10</v>
      </c>
      <c r="D21" s="141"/>
    </row>
    <row r="22" spans="1:4" s="2" customFormat="1" x14ac:dyDescent="0.2">
      <c r="A22" s="272" t="s">
        <v>1193</v>
      </c>
      <c r="B22" s="273" t="s">
        <v>3032</v>
      </c>
      <c r="C22" s="264">
        <v>11</v>
      </c>
      <c r="D22" s="141">
        <v>203167</v>
      </c>
    </row>
    <row r="23" spans="1:4" s="2" customFormat="1" x14ac:dyDescent="0.2">
      <c r="A23" s="270" t="s">
        <v>3033</v>
      </c>
      <c r="B23" s="271" t="s">
        <v>3034</v>
      </c>
      <c r="C23" s="264">
        <v>12</v>
      </c>
      <c r="D23" s="141">
        <v>609859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13138161</v>
      </c>
    </row>
    <row r="31" spans="1:4" s="2" customFormat="1" x14ac:dyDescent="0.2">
      <c r="A31" s="272"/>
      <c r="B31" s="271" t="s">
        <v>4041</v>
      </c>
      <c r="C31" s="264">
        <v>20</v>
      </c>
      <c r="D31" s="141"/>
    </row>
    <row r="32" spans="1:4" s="2" customFormat="1" x14ac:dyDescent="0.2">
      <c r="A32" s="270" t="s">
        <v>1181</v>
      </c>
      <c r="B32" s="271" t="s">
        <v>3081</v>
      </c>
      <c r="C32" s="264">
        <v>21</v>
      </c>
      <c r="D32" s="140">
        <f>SUM(D33:D39)</f>
        <v>11785333</v>
      </c>
    </row>
    <row r="33" spans="1:4" s="2" customFormat="1" x14ac:dyDescent="0.2">
      <c r="A33" s="272" t="s">
        <v>1182</v>
      </c>
      <c r="B33" s="273" t="s">
        <v>1183</v>
      </c>
      <c r="C33" s="264">
        <v>22</v>
      </c>
      <c r="D33" s="141">
        <v>6790386</v>
      </c>
    </row>
    <row r="34" spans="1:4" s="2" customFormat="1" x14ac:dyDescent="0.2">
      <c r="A34" s="272" t="s">
        <v>1184</v>
      </c>
      <c r="B34" s="273" t="s">
        <v>1185</v>
      </c>
      <c r="C34" s="264">
        <v>23</v>
      </c>
      <c r="D34" s="141">
        <v>4613681</v>
      </c>
    </row>
    <row r="35" spans="1:4" s="2" customFormat="1" x14ac:dyDescent="0.2">
      <c r="A35" s="272" t="s">
        <v>1186</v>
      </c>
      <c r="B35" s="273" t="s">
        <v>1187</v>
      </c>
      <c r="C35" s="264">
        <v>24</v>
      </c>
      <c r="D35" s="141">
        <v>164532</v>
      </c>
    </row>
    <row r="36" spans="1:4" s="2" customFormat="1" x14ac:dyDescent="0.2">
      <c r="A36" s="272" t="s">
        <v>1188</v>
      </c>
      <c r="B36" s="273" t="s">
        <v>1189</v>
      </c>
      <c r="C36" s="264">
        <v>25</v>
      </c>
      <c r="D36" s="141"/>
    </row>
    <row r="37" spans="1:4" s="2" customFormat="1" x14ac:dyDescent="0.2">
      <c r="A37" s="272" t="s">
        <v>1190</v>
      </c>
      <c r="B37" s="273" t="s">
        <v>1191</v>
      </c>
      <c r="C37" s="264">
        <v>26</v>
      </c>
      <c r="D37" s="141">
        <v>12267</v>
      </c>
    </row>
    <row r="38" spans="1:4" s="2" customFormat="1" x14ac:dyDescent="0.2">
      <c r="A38" s="272" t="s">
        <v>1192</v>
      </c>
      <c r="B38" s="273" t="s">
        <v>2983</v>
      </c>
      <c r="C38" s="264">
        <v>27</v>
      </c>
      <c r="D38" s="141">
        <v>204467</v>
      </c>
    </row>
    <row r="39" spans="1:4" s="2" customFormat="1" x14ac:dyDescent="0.2">
      <c r="A39" s="272" t="s">
        <v>1193</v>
      </c>
      <c r="B39" s="273" t="s">
        <v>3032</v>
      </c>
      <c r="C39" s="264">
        <v>28</v>
      </c>
      <c r="D39" s="141"/>
    </row>
    <row r="40" spans="1:4" s="2" customFormat="1" x14ac:dyDescent="0.2">
      <c r="A40" s="275" t="s">
        <v>3033</v>
      </c>
      <c r="B40" s="271" t="s">
        <v>3034</v>
      </c>
      <c r="C40" s="264">
        <v>29</v>
      </c>
      <c r="D40" s="141">
        <v>822387</v>
      </c>
    </row>
    <row r="41" spans="1:4" s="2" customFormat="1" x14ac:dyDescent="0.2">
      <c r="A41" s="275" t="s">
        <v>2608</v>
      </c>
      <c r="B41" s="271" t="s">
        <v>3082</v>
      </c>
      <c r="C41" s="264">
        <v>30</v>
      </c>
      <c r="D41" s="140">
        <f>SUM(D42:D46)</f>
        <v>530441</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v>530441</v>
      </c>
    </row>
    <row r="46" spans="1:4" s="2" customFormat="1" ht="19.5" x14ac:dyDescent="0.2">
      <c r="A46" s="277" t="s">
        <v>43</v>
      </c>
      <c r="B46" s="273" t="s">
        <v>1565</v>
      </c>
      <c r="C46" s="264">
        <v>35</v>
      </c>
      <c r="D46" s="141"/>
    </row>
    <row r="47" spans="1:4" s="2" customFormat="1" x14ac:dyDescent="0.2">
      <c r="A47" s="276"/>
      <c r="B47" s="271" t="s">
        <v>3083</v>
      </c>
      <c r="C47" s="264">
        <v>36</v>
      </c>
      <c r="D47" s="140">
        <f>D12+D13-D30</f>
        <v>6477414</v>
      </c>
    </row>
    <row r="48" spans="1:4" s="2" customFormat="1" x14ac:dyDescent="0.2">
      <c r="A48" s="278"/>
      <c r="B48" s="271" t="s">
        <v>3084</v>
      </c>
      <c r="C48" s="264">
        <v>37</v>
      </c>
      <c r="D48" s="140">
        <f>D49+D54+D90+D95</f>
        <v>108121</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16371</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14211</v>
      </c>
    </row>
    <row r="61" spans="1:4" s="2" customFormat="1" x14ac:dyDescent="0.2">
      <c r="A61" s="272"/>
      <c r="B61" s="273" t="s">
        <v>1568</v>
      </c>
      <c r="C61" s="264">
        <v>50</v>
      </c>
      <c r="D61" s="141">
        <v>14211</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2160</v>
      </c>
    </row>
    <row r="76" spans="1:4" s="2" customFormat="1" x14ac:dyDescent="0.2">
      <c r="A76" s="276"/>
      <c r="B76" s="273" t="s">
        <v>1568</v>
      </c>
      <c r="C76" s="264">
        <v>65</v>
      </c>
      <c r="D76" s="141">
        <v>2160</v>
      </c>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91750</v>
      </c>
    </row>
    <row r="91" spans="1:4" s="2" customFormat="1" x14ac:dyDescent="0.2">
      <c r="A91" s="270"/>
      <c r="B91" s="273" t="s">
        <v>1568</v>
      </c>
      <c r="C91" s="264">
        <v>80</v>
      </c>
      <c r="D91" s="141">
        <v>91750</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6369293</v>
      </c>
    </row>
    <row r="102" spans="1:5" s="2" customFormat="1" x14ac:dyDescent="0.2">
      <c r="A102" s="272"/>
      <c r="B102" s="280" t="s">
        <v>4041</v>
      </c>
      <c r="C102" s="264">
        <v>91</v>
      </c>
      <c r="D102" s="141"/>
    </row>
    <row r="103" spans="1:5" s="2" customFormat="1" x14ac:dyDescent="0.2">
      <c r="A103" s="272" t="s">
        <v>1181</v>
      </c>
      <c r="B103" s="280" t="s">
        <v>1365</v>
      </c>
      <c r="C103" s="264">
        <v>92</v>
      </c>
      <c r="D103" s="141">
        <v>1123414</v>
      </c>
    </row>
    <row r="104" spans="1:5" s="2" customFormat="1" x14ac:dyDescent="0.2">
      <c r="A104" s="272" t="s">
        <v>3033</v>
      </c>
      <c r="B104" s="280" t="s">
        <v>3034</v>
      </c>
      <c r="C104" s="264">
        <v>93</v>
      </c>
      <c r="D104" s="141">
        <v>22125</v>
      </c>
    </row>
    <row r="105" spans="1:5" s="2" customFormat="1" x14ac:dyDescent="0.2">
      <c r="A105" s="281" t="s">
        <v>2608</v>
      </c>
      <c r="B105" s="282" t="s">
        <v>1572</v>
      </c>
      <c r="C105" s="265">
        <v>94</v>
      </c>
      <c r="D105" s="142">
        <v>5223754</v>
      </c>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IRENA RATKOVIĆ, dipl.oec.</v>
      </c>
      <c r="B109" s="291"/>
      <c r="C109" s="293"/>
      <c r="D109" s="293"/>
      <c r="E109" s="291"/>
    </row>
    <row r="110" spans="1:5" s="292" customFormat="1" ht="15" customHeight="1" x14ac:dyDescent="0.2">
      <c r="A110" s="291" t="str">
        <f>IF(RefStr!H27="","Telefon za kontakt: _________________","Telefon za kontakt: " &amp; RefStr!H27)</f>
        <v>Telefon za kontakt: 044/556-578</v>
      </c>
      <c r="B110" s="291"/>
      <c r="E110" s="291"/>
    </row>
    <row r="111" spans="1:5" s="292" customFormat="1" ht="15" customHeight="1" x14ac:dyDescent="0.2">
      <c r="A111" s="291" t="str">
        <f>IF(RefStr!H33="","Odgovorna osoba: _____________________________","Odgovorna osoba: " &amp; RefStr!H33)</f>
        <v>Odgovorna osoba: RUŽICA ČAKŠIRAN, dipl.polit.</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53" activePane="bottomLeft" state="frozen"/>
      <selection pane="bottomLeft" activeCell="C21" sqref="C2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7815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Korisnik529</cp:lastModifiedBy>
  <cp:lastPrinted>2019-01-30T07:20:16Z</cp:lastPrinted>
  <dcterms:created xsi:type="dcterms:W3CDTF">2001-11-21T09:32:18Z</dcterms:created>
  <dcterms:modified xsi:type="dcterms:W3CDTF">2019-02-12T12:53:22Z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